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00" windowWidth="11280" windowHeight="6045" activeTab="1"/>
  </bookViews>
  <sheets>
    <sheet name="Mladší žáci" sheetId="1" r:id="rId1"/>
    <sheet name="Starší žáci" sheetId="3" r:id="rId2"/>
  </sheets>
  <calcPr calcId="125725" iterateDelta="1E-4"/>
</workbook>
</file>

<file path=xl/calcChain.xml><?xml version="1.0" encoding="utf-8"?>
<calcChain xmlns="http://schemas.openxmlformats.org/spreadsheetml/2006/main">
  <c r="K21" i="1"/>
  <c r="K26"/>
  <c r="K16"/>
  <c r="S26"/>
  <c r="O26"/>
  <c r="G26"/>
  <c r="S25"/>
  <c r="O25"/>
  <c r="K25"/>
  <c r="G25"/>
  <c r="S24"/>
  <c r="O24"/>
  <c r="K24"/>
  <c r="G24"/>
  <c r="S23"/>
  <c r="O23"/>
  <c r="K23"/>
  <c r="G23"/>
  <c r="S21"/>
  <c r="O21"/>
  <c r="G21"/>
  <c r="S20"/>
  <c r="O20"/>
  <c r="K20"/>
  <c r="G20"/>
  <c r="S19"/>
  <c r="O19"/>
  <c r="K19"/>
  <c r="G19"/>
  <c r="S18"/>
  <c r="O18"/>
  <c r="K18"/>
  <c r="G18"/>
  <c r="S29"/>
  <c r="O29"/>
  <c r="K29"/>
  <c r="G29"/>
  <c r="S28"/>
  <c r="O28"/>
  <c r="K28"/>
  <c r="G28"/>
  <c r="S16"/>
  <c r="O16"/>
  <c r="G16"/>
  <c r="V21" l="1"/>
  <c r="T21"/>
  <c r="U21" s="1"/>
  <c r="T19"/>
  <c r="U19" s="1"/>
  <c r="T28"/>
  <c r="V19"/>
  <c r="T16"/>
  <c r="T29"/>
  <c r="V29" s="1"/>
  <c r="T26"/>
  <c r="V26" s="1"/>
  <c r="T25"/>
  <c r="V25" s="1"/>
  <c r="T24"/>
  <c r="V24" s="1"/>
  <c r="T23"/>
  <c r="V23" s="1"/>
  <c r="T20"/>
  <c r="V20" s="1"/>
  <c r="T18"/>
  <c r="V18" s="1"/>
  <c r="K15" i="3"/>
  <c r="G15"/>
  <c r="S10" i="1"/>
  <c r="O10"/>
  <c r="K10"/>
  <c r="G10"/>
  <c r="S9"/>
  <c r="O9"/>
  <c r="K9"/>
  <c r="G9"/>
  <c r="G26" i="3"/>
  <c r="K8" i="1"/>
  <c r="G8"/>
  <c r="O11"/>
  <c r="O8"/>
  <c r="K23" i="3"/>
  <c r="K18"/>
  <c r="K13"/>
  <c r="K14"/>
  <c r="K26"/>
  <c r="K25"/>
  <c r="G25"/>
  <c r="K24"/>
  <c r="G24"/>
  <c r="G23"/>
  <c r="S36" i="1"/>
  <c r="O36"/>
  <c r="K36"/>
  <c r="G36"/>
  <c r="S34"/>
  <c r="O34"/>
  <c r="K34"/>
  <c r="G34"/>
  <c r="S33"/>
  <c r="O33"/>
  <c r="K33"/>
  <c r="G33"/>
  <c r="S32"/>
  <c r="O32"/>
  <c r="K32"/>
  <c r="G32"/>
  <c r="S30"/>
  <c r="O30"/>
  <c r="K30"/>
  <c r="G30"/>
  <c r="K21" i="3"/>
  <c r="G21"/>
  <c r="K20"/>
  <c r="G20"/>
  <c r="K19"/>
  <c r="G19"/>
  <c r="G18"/>
  <c r="K16"/>
  <c r="G16"/>
  <c r="G14"/>
  <c r="G13"/>
  <c r="K8"/>
  <c r="S11" i="1"/>
  <c r="K11"/>
  <c r="G11"/>
  <c r="S8"/>
  <c r="S15"/>
  <c r="O15"/>
  <c r="K15"/>
  <c r="G15"/>
  <c r="S14"/>
  <c r="O14"/>
  <c r="K14"/>
  <c r="G14"/>
  <c r="S13"/>
  <c r="O13"/>
  <c r="K13"/>
  <c r="G13"/>
  <c r="G8" i="3"/>
  <c r="G9"/>
  <c r="K9"/>
  <c r="G10"/>
  <c r="K10"/>
  <c r="G11"/>
  <c r="K11"/>
  <c r="U26" i="1" l="1"/>
  <c r="U29"/>
  <c r="U23"/>
  <c r="U18"/>
  <c r="U20"/>
  <c r="V28"/>
  <c r="U28"/>
  <c r="V16"/>
  <c r="U16"/>
  <c r="W22"/>
  <c r="U25"/>
  <c r="U24"/>
  <c r="W17"/>
  <c r="T36"/>
  <c r="U36" s="1"/>
  <c r="T11"/>
  <c r="V11" s="1"/>
  <c r="T10"/>
  <c r="L15" i="3"/>
  <c r="M15" s="1"/>
  <c r="T34" i="1"/>
  <c r="V34" s="1"/>
  <c r="T9"/>
  <c r="T8"/>
  <c r="V8" s="1"/>
  <c r="T33"/>
  <c r="T32"/>
  <c r="V32" s="1"/>
  <c r="L16" i="3"/>
  <c r="M16" s="1"/>
  <c r="L14"/>
  <c r="M14" s="1"/>
  <c r="L13"/>
  <c r="M13" s="1"/>
  <c r="L11"/>
  <c r="M11" s="1"/>
  <c r="L10"/>
  <c r="M10" s="1"/>
  <c r="L9"/>
  <c r="M9" s="1"/>
  <c r="L21"/>
  <c r="M21" s="1"/>
  <c r="L24"/>
  <c r="M24" s="1"/>
  <c r="L25"/>
  <c r="M25" s="1"/>
  <c r="L26"/>
  <c r="M26" s="1"/>
  <c r="L23"/>
  <c r="M23" s="1"/>
  <c r="U33" i="1"/>
  <c r="V33"/>
  <c r="V36"/>
  <c r="T30"/>
  <c r="U30" s="1"/>
  <c r="T14"/>
  <c r="U14" s="1"/>
  <c r="T13"/>
  <c r="V13" s="1"/>
  <c r="L8" i="3"/>
  <c r="M8" s="1"/>
  <c r="T15" i="1"/>
  <c r="U8"/>
  <c r="L18" i="3"/>
  <c r="M18" s="1"/>
  <c r="L19"/>
  <c r="M19" s="1"/>
  <c r="L20"/>
  <c r="M20" s="1"/>
  <c r="U13" i="1"/>
  <c r="V30" l="1"/>
  <c r="U15"/>
  <c r="V15"/>
  <c r="U10"/>
  <c r="V10"/>
  <c r="U9"/>
  <c r="V9"/>
  <c r="V14"/>
  <c r="U34"/>
  <c r="U32"/>
  <c r="N7" i="3"/>
  <c r="W31" i="1"/>
  <c r="N17" i="3"/>
  <c r="N22"/>
  <c r="U11" i="1"/>
  <c r="N12" i="3"/>
  <c r="W12" i="1" l="1"/>
  <c r="O12" i="3"/>
  <c r="O17"/>
  <c r="O7"/>
  <c r="W7" i="1"/>
  <c r="X12" l="1"/>
  <c r="X7"/>
  <c r="X17"/>
  <c r="X31"/>
</calcChain>
</file>

<file path=xl/sharedStrings.xml><?xml version="1.0" encoding="utf-8"?>
<sst xmlns="http://schemas.openxmlformats.org/spreadsheetml/2006/main" count="127" uniqueCount="78">
  <si>
    <t xml:space="preserve">    Český svaz vzpírání</t>
  </si>
  <si>
    <t>Těl.hm.</t>
  </si>
  <si>
    <t>Jméno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</si>
  <si>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</si>
  <si>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</si>
  <si>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</si>
  <si>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</si>
  <si>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</si>
  <si>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</si>
  <si>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</si>
  <si>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</si>
  <si>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</si>
  <si>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</si>
  <si>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Trojskok</t>
  </si>
  <si>
    <t>Hod</t>
  </si>
  <si>
    <t>Těl.</t>
  </si>
  <si>
    <t>hm.</t>
  </si>
  <si>
    <t>nar.</t>
  </si>
  <si>
    <t>Roč.</t>
  </si>
  <si>
    <t>Celkem</t>
  </si>
  <si>
    <t>body</t>
  </si>
  <si>
    <t>TJ HOLEŠOV</t>
  </si>
  <si>
    <t>Rozhodčí:</t>
  </si>
  <si>
    <t>2. kolo ligy starších žáků - sk. -C-.</t>
  </si>
  <si>
    <t>Vrchní rozhodčí + SK:</t>
  </si>
  <si>
    <t>Komárek Lukáš</t>
  </si>
  <si>
    <t>Kaláčová</t>
  </si>
  <si>
    <t>SOUZ BOSKOVICE</t>
  </si>
  <si>
    <t xml:space="preserve"> SOKOL JS ZLÍN-5 - A -</t>
  </si>
  <si>
    <t xml:space="preserve"> SOKOL JS ZLÍN-5 - B -</t>
  </si>
  <si>
    <t>Termím: 23. 9. 2017</t>
  </si>
  <si>
    <t>Místo konání: Zlín</t>
  </si>
  <si>
    <t xml:space="preserve">3. kolo ligy mladších žáků - sk. C </t>
  </si>
  <si>
    <t>Termín: 23. 9. 2017</t>
  </si>
  <si>
    <t>Nakladači:</t>
  </si>
  <si>
    <t>Hochman,</t>
  </si>
  <si>
    <t>Dobrý Jan</t>
  </si>
  <si>
    <t>Vlach Roman</t>
  </si>
  <si>
    <t>Ráček Jakub</t>
  </si>
  <si>
    <t>Zapalač Jakub</t>
  </si>
  <si>
    <t>Píšek Jakub</t>
  </si>
  <si>
    <t>Šimčík Vojtěch</t>
  </si>
  <si>
    <t>Komárek Dominik</t>
  </si>
  <si>
    <t>Šafařík Michal</t>
  </si>
  <si>
    <t>Mimo soutěž:</t>
  </si>
  <si>
    <t>Podškubka Tomáš, Zlín</t>
  </si>
  <si>
    <t xml:space="preserve">Rozhočí: </t>
  </si>
  <si>
    <t>Rýc</t>
  </si>
  <si>
    <t>1)</t>
  </si>
  <si>
    <t>2)</t>
  </si>
  <si>
    <t>TJ Nový Hrozenkov</t>
  </si>
  <si>
    <t>Votánek ,Tomalová, Jančík, Šesták, Rýc.</t>
  </si>
  <si>
    <t>Hofbauer</t>
  </si>
  <si>
    <t>Janeba</t>
  </si>
  <si>
    <t>ŘEDITEL + org. Pracovník.</t>
  </si>
  <si>
    <t>Ředitel:</t>
  </si>
  <si>
    <t>Rozhodčí: Kaláčová, Votánek, Tomalová, Jančík, Šesták, Rýc</t>
  </si>
  <si>
    <t>Sára Matouš</t>
  </si>
  <si>
    <t>Livora Tadeáš</t>
  </si>
  <si>
    <t>Janek Ondřej</t>
  </si>
  <si>
    <t>Janek Lukáš</t>
  </si>
  <si>
    <t>Mihal František</t>
  </si>
  <si>
    <t>Hofbauer T.</t>
  </si>
  <si>
    <t>Fröhlich Tomáš</t>
  </si>
  <si>
    <t>Navrátil Vojtěch</t>
  </si>
  <si>
    <t>Staněk David</t>
  </si>
  <si>
    <t>Blaha Roman</t>
  </si>
  <si>
    <t>Šemnický Václav</t>
  </si>
  <si>
    <t>Vrba Tobiáš</t>
  </si>
  <si>
    <t>Kolář David</t>
  </si>
  <si>
    <t>MIMO SOUTĚŽ</t>
  </si>
  <si>
    <t>Brückner Adam</t>
  </si>
  <si>
    <t>Pompa Lukáš, Bohdaneč</t>
  </si>
  <si>
    <t>-</t>
  </si>
  <si>
    <t>V DRUŽSTVU ST. ŽÁKŮ</t>
  </si>
  <si>
    <t>Skopal Tadeáš - Boskovice</t>
  </si>
  <si>
    <t>Zapalač Ondřej-N. Hrozenk.</t>
  </si>
  <si>
    <t>Šimčík Vojtěch-Holešov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</si>
</sst>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6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0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thick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51">
    <xf numFmtId="0" fontId="0" fillId="0" borderId="0" xfId="0"/>
    <xf numFmtId="164" fontId="0" fillId="0" borderId="0" xfId="0" applyNumberFormat="1"/>
    <xf numFmtId="0" fontId="2" fillId="0" borderId="2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9" fillId="0" borderId="11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1"/>
    <xf numFmtId="164" fontId="9" fillId="0" borderId="0" xfId="1" applyNumberFormat="1"/>
    <xf numFmtId="1" fontId="2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5" xfId="1" applyNumberFormat="1" applyFont="1" applyBorder="1" applyAlignment="1">
      <alignment horizontal="right"/>
    </xf>
    <xf numFmtId="2" fontId="2" fillId="0" borderId="22" xfId="1" applyNumberFormat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" fontId="2" fillId="0" borderId="2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8" fillId="0" borderId="0" xfId="1" applyNumberFormat="1" applyFont="1" applyFill="1" applyAlignment="1">
      <alignment horizontal="center" vertical="center"/>
    </xf>
    <xf numFmtId="164" fontId="9" fillId="0" borderId="0" xfId="1" applyNumberFormat="1" applyFill="1"/>
    <xf numFmtId="0" fontId="9" fillId="0" borderId="0" xfId="1" applyFill="1"/>
    <xf numFmtId="0" fontId="1" fillId="0" borderId="24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9" fillId="0" borderId="0" xfId="0" applyFont="1"/>
    <xf numFmtId="1" fontId="3" fillId="0" borderId="17" xfId="1" applyNumberFormat="1" applyFont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center"/>
    </xf>
    <xf numFmtId="1" fontId="3" fillId="0" borderId="26" xfId="1" applyNumberFormat="1" applyFont="1" applyBorder="1" applyAlignment="1">
      <alignment horizontal="center"/>
    </xf>
    <xf numFmtId="0" fontId="3" fillId="0" borderId="8" xfId="1" applyFont="1" applyFill="1" applyBorder="1" applyAlignment="1">
      <alignment horizontal="centerContinuous"/>
    </xf>
    <xf numFmtId="1" fontId="2" fillId="0" borderId="5" xfId="1" applyNumberFormat="1" applyFont="1" applyBorder="1" applyAlignment="1">
      <alignment horizontal="center"/>
    </xf>
    <xf numFmtId="1" fontId="2" fillId="0" borderId="22" xfId="1" applyNumberFormat="1" applyFont="1" applyBorder="1" applyAlignment="1">
      <alignment horizontal="center"/>
    </xf>
    <xf numFmtId="0" fontId="1" fillId="0" borderId="28" xfId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8" xfId="1" applyNumberFormat="1" applyFont="1" applyBorder="1" applyAlignment="1">
      <alignment horizontal="center" vertical="center"/>
    </xf>
    <xf numFmtId="0" fontId="3" fillId="0" borderId="39" xfId="1" applyNumberFormat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41" xfId="1" applyNumberFormat="1" applyFont="1" applyBorder="1" applyAlignment="1">
      <alignment horizontal="center" vertical="center"/>
    </xf>
    <xf numFmtId="0" fontId="3" fillId="0" borderId="42" xfId="1" applyFont="1" applyBorder="1" applyAlignment="1">
      <alignment horizontal="center"/>
    </xf>
    <xf numFmtId="164" fontId="9" fillId="0" borderId="25" xfId="1" applyNumberFormat="1" applyBorder="1"/>
    <xf numFmtId="164" fontId="9" fillId="0" borderId="42" xfId="1" applyNumberFormat="1" applyBorder="1"/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" fillId="0" borderId="47" xfId="1" applyFont="1" applyBorder="1" applyAlignment="1">
      <alignment horizontal="center"/>
    </xf>
    <xf numFmtId="165" fontId="3" fillId="0" borderId="18" xfId="0" applyNumberFormat="1" applyFont="1" applyBorder="1" applyAlignment="1">
      <alignment horizontal="right"/>
    </xf>
    <xf numFmtId="164" fontId="0" fillId="0" borderId="25" xfId="0" applyNumberFormat="1" applyBorder="1"/>
    <xf numFmtId="164" fontId="0" fillId="0" borderId="42" xfId="0" applyNumberFormat="1" applyBorder="1"/>
    <xf numFmtId="0" fontId="3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/>
    </xf>
    <xf numFmtId="1" fontId="4" fillId="0" borderId="58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center"/>
    </xf>
    <xf numFmtId="0" fontId="9" fillId="0" borderId="59" xfId="0" applyFont="1" applyFill="1" applyBorder="1" applyAlignment="1">
      <alignment horizontal="left"/>
    </xf>
    <xf numFmtId="0" fontId="2" fillId="0" borderId="60" xfId="0" applyFont="1" applyBorder="1" applyAlignment="1">
      <alignment horizontal="center"/>
    </xf>
    <xf numFmtId="166" fontId="9" fillId="0" borderId="61" xfId="0" applyNumberFormat="1" applyFont="1" applyBorder="1" applyAlignment="1">
      <alignment horizontal="center" vertical="center"/>
    </xf>
    <xf numFmtId="166" fontId="9" fillId="0" borderId="59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166" fontId="9" fillId="0" borderId="63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right"/>
    </xf>
    <xf numFmtId="0" fontId="1" fillId="0" borderId="64" xfId="0" applyFont="1" applyBorder="1" applyAlignment="1">
      <alignment horizontal="center" vertical="center"/>
    </xf>
    <xf numFmtId="165" fontId="11" fillId="2" borderId="67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4" fillId="0" borderId="6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6" fontId="2" fillId="0" borderId="3" xfId="0" quotePrefix="1" applyNumberFormat="1" applyFont="1" applyBorder="1" applyAlignment="1">
      <alignment horizontal="center"/>
    </xf>
    <xf numFmtId="166" fontId="2" fillId="0" borderId="35" xfId="0" applyNumberFormat="1" applyFont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166" fontId="2" fillId="0" borderId="69" xfId="0" applyNumberFormat="1" applyFont="1" applyBorder="1" applyAlignment="1">
      <alignment horizontal="center"/>
    </xf>
    <xf numFmtId="166" fontId="2" fillId="0" borderId="69" xfId="0" quotePrefix="1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" fontId="2" fillId="0" borderId="17" xfId="1" applyNumberFormat="1" applyFont="1" applyBorder="1" applyAlignment="1">
      <alignment horizontal="center"/>
    </xf>
    <xf numFmtId="1" fontId="2" fillId="0" borderId="68" xfId="1" applyNumberFormat="1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165" fontId="2" fillId="0" borderId="70" xfId="1" applyNumberFormat="1" applyFont="1" applyBorder="1" applyAlignment="1">
      <alignment horizontal="right"/>
    </xf>
    <xf numFmtId="0" fontId="9" fillId="0" borderId="0" xfId="1" applyBorder="1"/>
    <xf numFmtId="0" fontId="1" fillId="0" borderId="72" xfId="0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2" fillId="0" borderId="32" xfId="0" quotePrefix="1" applyNumberFormat="1" applyFont="1" applyBorder="1" applyAlignment="1">
      <alignment horizontal="center"/>
    </xf>
    <xf numFmtId="165" fontId="2" fillId="0" borderId="73" xfId="0" applyNumberFormat="1" applyFont="1" applyBorder="1" applyAlignment="1">
      <alignment horizontal="right"/>
    </xf>
    <xf numFmtId="2" fontId="2" fillId="0" borderId="75" xfId="1" applyNumberFormat="1" applyFont="1" applyBorder="1" applyAlignment="1">
      <alignment horizontal="right"/>
    </xf>
    <xf numFmtId="0" fontId="2" fillId="0" borderId="48" xfId="1" applyFont="1" applyBorder="1" applyAlignment="1">
      <alignment horizontal="left"/>
    </xf>
    <xf numFmtId="0" fontId="2" fillId="0" borderId="47" xfId="1" applyFont="1" applyBorder="1" applyAlignment="1">
      <alignment horizontal="center"/>
    </xf>
    <xf numFmtId="1" fontId="2" fillId="0" borderId="74" xfId="1" applyNumberFormat="1" applyFont="1" applyBorder="1" applyAlignment="1">
      <alignment horizontal="center"/>
    </xf>
    <xf numFmtId="1" fontId="2" fillId="0" borderId="75" xfId="1" applyNumberFormat="1" applyFont="1" applyBorder="1" applyAlignment="1">
      <alignment horizontal="center"/>
    </xf>
    <xf numFmtId="1" fontId="2" fillId="0" borderId="48" xfId="1" applyNumberFormat="1" applyFont="1" applyBorder="1" applyAlignment="1">
      <alignment horizontal="center"/>
    </xf>
    <xf numFmtId="1" fontId="2" fillId="0" borderId="74" xfId="1" quotePrefix="1" applyNumberFormat="1" applyFont="1" applyBorder="1" applyAlignment="1">
      <alignment horizontal="center"/>
    </xf>
    <xf numFmtId="1" fontId="3" fillId="0" borderId="76" xfId="1" applyNumberFormat="1" applyFont="1" applyBorder="1" applyAlignment="1">
      <alignment horizontal="center"/>
    </xf>
    <xf numFmtId="1" fontId="2" fillId="0" borderId="13" xfId="1" applyNumberFormat="1" applyFont="1" applyBorder="1" applyAlignment="1">
      <alignment horizontal="center"/>
    </xf>
    <xf numFmtId="165" fontId="11" fillId="2" borderId="21" xfId="1" applyNumberFormat="1" applyFont="1" applyFill="1" applyBorder="1" applyAlignment="1">
      <alignment horizontal="right" vertical="center"/>
    </xf>
    <xf numFmtId="0" fontId="2" fillId="0" borderId="78" xfId="0" applyFont="1" applyBorder="1" applyAlignment="1">
      <alignment horizontal="left"/>
    </xf>
    <xf numFmtId="165" fontId="3" fillId="0" borderId="34" xfId="0" applyNumberFormat="1" applyFont="1" applyBorder="1" applyAlignment="1">
      <alignment horizontal="right"/>
    </xf>
    <xf numFmtId="0" fontId="10" fillId="0" borderId="38" xfId="0" applyFont="1" applyBorder="1" applyAlignment="1">
      <alignment horizontal="center" vertical="center"/>
    </xf>
    <xf numFmtId="165" fontId="11" fillId="2" borderId="67" xfId="0" applyNumberFormat="1" applyFont="1" applyFill="1" applyBorder="1" applyAlignment="1">
      <alignment horizontal="right" vertical="center"/>
    </xf>
    <xf numFmtId="0" fontId="10" fillId="0" borderId="67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9" fillId="0" borderId="48" xfId="1" applyFont="1" applyBorder="1" applyAlignment="1">
      <alignment horizontal="center"/>
    </xf>
    <xf numFmtId="0" fontId="9" fillId="0" borderId="74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2" fillId="0" borderId="38" xfId="1" applyNumberFormat="1" applyFont="1" applyBorder="1" applyAlignment="1">
      <alignment horizontal="right"/>
    </xf>
    <xf numFmtId="0" fontId="2" fillId="0" borderId="39" xfId="1" applyFont="1" applyBorder="1" applyAlignment="1">
      <alignment horizontal="left"/>
    </xf>
    <xf numFmtId="0" fontId="2" fillId="0" borderId="86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" fontId="2" fillId="0" borderId="38" xfId="1" applyNumberFormat="1" applyFont="1" applyBorder="1" applyAlignment="1">
      <alignment horizontal="center"/>
    </xf>
    <xf numFmtId="1" fontId="2" fillId="0" borderId="39" xfId="1" applyNumberFormat="1" applyFont="1" applyBorder="1" applyAlignment="1">
      <alignment horizontal="center"/>
    </xf>
    <xf numFmtId="1" fontId="3" fillId="0" borderId="87" xfId="1" applyNumberFormat="1" applyFont="1" applyBorder="1" applyAlignment="1">
      <alignment horizontal="center"/>
    </xf>
    <xf numFmtId="0" fontId="2" fillId="0" borderId="88" xfId="0" applyFont="1" applyBorder="1" applyAlignment="1">
      <alignment horizontal="left"/>
    </xf>
    <xf numFmtId="2" fontId="2" fillId="0" borderId="79" xfId="1" applyNumberFormat="1" applyFont="1" applyBorder="1" applyAlignment="1">
      <alignment horizontal="right"/>
    </xf>
    <xf numFmtId="0" fontId="2" fillId="0" borderId="91" xfId="0" applyFont="1" applyBorder="1" applyAlignment="1">
      <alignment horizontal="center"/>
    </xf>
    <xf numFmtId="1" fontId="2" fillId="0" borderId="90" xfId="1" applyNumberFormat="1" applyFont="1" applyBorder="1" applyAlignment="1">
      <alignment horizontal="center"/>
    </xf>
    <xf numFmtId="1" fontId="3" fillId="0" borderId="9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2" fillId="0" borderId="93" xfId="1" applyNumberFormat="1" applyFont="1" applyBorder="1" applyAlignment="1">
      <alignment horizontal="center"/>
    </xf>
    <xf numFmtId="1" fontId="3" fillId="0" borderId="94" xfId="1" applyNumberFormat="1" applyFont="1" applyBorder="1" applyAlignment="1">
      <alignment horizontal="center"/>
    </xf>
    <xf numFmtId="1" fontId="3" fillId="0" borderId="95" xfId="1" applyNumberFormat="1" applyFont="1" applyBorder="1" applyAlignment="1">
      <alignment horizontal="center"/>
    </xf>
    <xf numFmtId="1" fontId="3" fillId="0" borderId="74" xfId="1" applyNumberFormat="1" applyFont="1" applyBorder="1" applyAlignment="1">
      <alignment horizontal="center"/>
    </xf>
    <xf numFmtId="0" fontId="9" fillId="0" borderId="96" xfId="1" applyFont="1" applyBorder="1" applyAlignment="1">
      <alignment horizontal="center"/>
    </xf>
    <xf numFmtId="1" fontId="3" fillId="0" borderId="23" xfId="1" applyNumberFormat="1" applyFont="1" applyBorder="1" applyAlignment="1">
      <alignment horizontal="center"/>
    </xf>
    <xf numFmtId="166" fontId="2" fillId="0" borderId="97" xfId="1" applyNumberFormat="1" applyFont="1" applyBorder="1" applyAlignment="1">
      <alignment horizontal="center"/>
    </xf>
    <xf numFmtId="1" fontId="3" fillId="0" borderId="98" xfId="1" applyNumberFormat="1" applyFont="1" applyBorder="1" applyAlignment="1">
      <alignment horizontal="center"/>
    </xf>
    <xf numFmtId="1" fontId="3" fillId="0" borderId="18" xfId="1" applyNumberFormat="1" applyFont="1" applyBorder="1" applyAlignment="1">
      <alignment horizontal="center"/>
    </xf>
    <xf numFmtId="1" fontId="2" fillId="0" borderId="97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2" fillId="0" borderId="93" xfId="1" quotePrefix="1" applyNumberFormat="1" applyFont="1" applyBorder="1" applyAlignment="1">
      <alignment horizontal="center"/>
    </xf>
    <xf numFmtId="1" fontId="3" fillId="0" borderId="32" xfId="1" applyNumberFormat="1" applyFont="1" applyBorder="1" applyAlignment="1">
      <alignment horizontal="center"/>
    </xf>
    <xf numFmtId="166" fontId="9" fillId="0" borderId="93" xfId="1" applyNumberFormat="1" applyBorder="1" applyAlignment="1">
      <alignment horizontal="center"/>
    </xf>
    <xf numFmtId="1" fontId="2" fillId="0" borderId="96" xfId="1" quotePrefix="1" applyNumberFormat="1" applyFont="1" applyBorder="1" applyAlignment="1">
      <alignment horizontal="center"/>
    </xf>
    <xf numFmtId="1" fontId="2" fillId="0" borderId="99" xfId="1" applyNumberFormat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100" xfId="1" applyFont="1" applyBorder="1" applyAlignment="1">
      <alignment horizontal="center"/>
    </xf>
    <xf numFmtId="2" fontId="2" fillId="0" borderId="29" xfId="1" applyNumberFormat="1" applyFont="1" applyBorder="1" applyAlignment="1">
      <alignment horizontal="right"/>
    </xf>
    <xf numFmtId="0" fontId="2" fillId="0" borderId="102" xfId="1" applyFont="1" applyBorder="1" applyAlignment="1">
      <alignment horizontal="left"/>
    </xf>
    <xf numFmtId="0" fontId="2" fillId="0" borderId="101" xfId="1" applyFont="1" applyBorder="1" applyAlignment="1">
      <alignment horizontal="center"/>
    </xf>
    <xf numFmtId="1" fontId="2" fillId="0" borderId="32" xfId="1" applyNumberFormat="1" applyFont="1" applyBorder="1" applyAlignment="1">
      <alignment horizontal="center"/>
    </xf>
    <xf numFmtId="1" fontId="2" fillId="0" borderId="101" xfId="1" quotePrefix="1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7" fillId="0" borderId="0" xfId="1" applyFont="1"/>
    <xf numFmtId="0" fontId="13" fillId="0" borderId="4" xfId="1" applyFont="1" applyBorder="1" applyAlignment="1">
      <alignment horizontal="left"/>
    </xf>
    <xf numFmtId="0" fontId="14" fillId="0" borderId="0" xfId="0" applyFont="1"/>
    <xf numFmtId="0" fontId="14" fillId="0" borderId="0" xfId="1" applyFont="1"/>
    <xf numFmtId="2" fontId="2" fillId="0" borderId="35" xfId="1" applyNumberFormat="1" applyFont="1" applyBorder="1" applyAlignment="1">
      <alignment horizontal="center"/>
    </xf>
    <xf numFmtId="0" fontId="2" fillId="0" borderId="69" xfId="1" applyFont="1" applyBorder="1" applyAlignment="1">
      <alignment horizont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57" xfId="0" applyNumberFormat="1" applyFont="1" applyBorder="1" applyAlignment="1">
      <alignment horizontal="center" vertical="center"/>
    </xf>
    <xf numFmtId="166" fontId="9" fillId="0" borderId="36" xfId="0" applyNumberFormat="1" applyFont="1" applyBorder="1" applyAlignment="1">
      <alignment horizontal="center" vertical="center"/>
    </xf>
    <xf numFmtId="166" fontId="9" fillId="0" borderId="36" xfId="0" applyNumberFormat="1" applyFont="1" applyBorder="1" applyAlignment="1">
      <alignment horizontal="center"/>
    </xf>
    <xf numFmtId="166" fontId="9" fillId="0" borderId="69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" fontId="4" fillId="0" borderId="87" xfId="0" applyNumberFormat="1" applyFont="1" applyBorder="1" applyAlignment="1">
      <alignment horizontal="center"/>
    </xf>
    <xf numFmtId="165" fontId="3" fillId="0" borderId="104" xfId="0" applyNumberFormat="1" applyFont="1" applyBorder="1" applyAlignment="1">
      <alignment horizontal="right"/>
    </xf>
    <xf numFmtId="2" fontId="2" fillId="0" borderId="89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165" fontId="2" fillId="0" borderId="105" xfId="1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4" fillId="0" borderId="64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6" fontId="9" fillId="0" borderId="3" xfId="0" quotePrefix="1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0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 horizontal="right" vertical="center"/>
    </xf>
    <xf numFmtId="2" fontId="2" fillId="0" borderId="35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6" fontId="2" fillId="0" borderId="35" xfId="0" applyNumberFormat="1" applyFont="1" applyBorder="1" applyAlignment="1">
      <alignment horizontal="center" vertical="center"/>
    </xf>
    <xf numFmtId="166" fontId="2" fillId="0" borderId="36" xfId="0" applyNumberFormat="1" applyFont="1" applyBorder="1" applyAlignment="1">
      <alignment horizontal="center" vertical="center"/>
    </xf>
    <xf numFmtId="166" fontId="2" fillId="0" borderId="69" xfId="0" applyNumberFormat="1" applyFont="1" applyBorder="1" applyAlignment="1">
      <alignment horizontal="center" vertical="center"/>
    </xf>
    <xf numFmtId="166" fontId="2" fillId="0" borderId="69" xfId="0" quotePrefix="1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1" fontId="4" fillId="0" borderId="103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right" vertical="center"/>
    </xf>
    <xf numFmtId="1" fontId="4" fillId="0" borderId="77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9" fillId="0" borderId="59" xfId="0" applyFont="1" applyFill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/>
    </xf>
    <xf numFmtId="166" fontId="2" fillId="0" borderId="3" xfId="0" quotePrefix="1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166" fontId="2" fillId="0" borderId="32" xfId="0" quotePrefix="1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65" fontId="2" fillId="0" borderId="73" xfId="0" applyNumberFormat="1" applyFont="1" applyBorder="1" applyAlignment="1">
      <alignment horizontal="right" vertical="center"/>
    </xf>
    <xf numFmtId="0" fontId="1" fillId="0" borderId="64" xfId="0" applyFont="1" applyFill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" fontId="4" fillId="0" borderId="97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1" fontId="4" fillId="0" borderId="9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06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5" fontId="3" fillId="0" borderId="33" xfId="0" applyNumberFormat="1" applyFont="1" applyBorder="1" applyAlignment="1">
      <alignment horizontal="right" vertical="center"/>
    </xf>
    <xf numFmtId="2" fontId="2" fillId="4" borderId="5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/>
    </xf>
    <xf numFmtId="2" fontId="2" fillId="4" borderId="35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left" vertical="center"/>
    </xf>
    <xf numFmtId="2" fontId="2" fillId="4" borderId="22" xfId="0" applyNumberFormat="1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left" vertical="center"/>
    </xf>
    <xf numFmtId="0" fontId="9" fillId="0" borderId="107" xfId="0" applyFont="1" applyFill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31" xfId="1" applyFont="1" applyBorder="1" applyAlignment="1">
      <alignment horizontal="center" vertical="center"/>
    </xf>
    <xf numFmtId="2" fontId="2" fillId="0" borderId="29" xfId="1" applyNumberFormat="1" applyFont="1" applyBorder="1" applyAlignment="1">
      <alignment horizontal="center" vertical="center"/>
    </xf>
    <xf numFmtId="165" fontId="2" fillId="0" borderId="73" xfId="0" applyNumberFormat="1" applyFont="1" applyBorder="1" applyAlignment="1">
      <alignment horizontal="center" vertical="center"/>
    </xf>
    <xf numFmtId="165" fontId="2" fillId="0" borderId="74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0" fontId="15" fillId="0" borderId="0" xfId="0" applyFont="1"/>
    <xf numFmtId="0" fontId="10" fillId="0" borderId="8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2" fontId="12" fillId="2" borderId="8" xfId="0" applyNumberFormat="1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/>
    </xf>
    <xf numFmtId="165" fontId="11" fillId="0" borderId="82" xfId="1" applyNumberFormat="1" applyFont="1" applyFill="1" applyBorder="1" applyAlignment="1">
      <alignment horizontal="center" vertical="center"/>
    </xf>
    <xf numFmtId="165" fontId="11" fillId="0" borderId="83" xfId="1" applyNumberFormat="1" applyFont="1" applyFill="1" applyBorder="1" applyAlignment="1">
      <alignment horizontal="center" vertical="center"/>
    </xf>
    <xf numFmtId="165" fontId="11" fillId="0" borderId="84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2" borderId="8" xfId="1" applyNumberFormat="1" applyFont="1" applyFill="1" applyBorder="1" applyAlignment="1">
      <alignment horizontal="center" vertical="center"/>
    </xf>
    <xf numFmtId="0" fontId="11" fillId="2" borderId="9" xfId="1" applyNumberFormat="1" applyFont="1" applyFill="1" applyBorder="1" applyAlignment="1">
      <alignment horizontal="center" vertical="center"/>
    </xf>
    <xf numFmtId="0" fontId="11" fillId="2" borderId="10" xfId="1" applyNumberFormat="1" applyFont="1" applyFill="1" applyBorder="1" applyAlignment="1">
      <alignment horizontal="center" vertical="center"/>
    </xf>
    <xf numFmtId="49" fontId="11" fillId="2" borderId="8" xfId="1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10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X44"/>
  <sheetViews>
    <sheetView topLeftCell="A7" zoomScale="73" zoomScaleNormal="73" workbookViewId="0">
      <selection activeCell="AB45" sqref="AB45"/>
    </sheetView>
  </sheetViews>
  <sheetFormatPr defaultRowHeight="12.75"/>
  <cols>
    <col min="1" max="1" width="7.7109375" customWidth="1"/>
    <col min="2" max="2" width="24.28515625" customWidth="1"/>
    <col min="3" max="3" width="6" customWidth="1"/>
    <col min="4" max="11" width="5.85546875" customWidth="1"/>
    <col min="12" max="19" width="5.5703125" customWidth="1"/>
    <col min="20" max="20" width="8" customWidth="1"/>
    <col min="21" max="21" width="8.42578125" hidden="1" customWidth="1"/>
    <col min="22" max="22" width="10.28515625" customWidth="1"/>
    <col min="23" max="23" width="14" style="1" customWidth="1"/>
    <col min="24" max="24" width="9.42578125" bestFit="1" customWidth="1"/>
  </cols>
  <sheetData>
    <row r="1" spans="1:24" ht="24" customHeight="1">
      <c r="A1" s="328" t="s">
        <v>32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</row>
    <row r="2" spans="1:24" s="38" customFormat="1" ht="17.4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</row>
    <row r="3" spans="1:24" ht="15.75" customHeight="1">
      <c r="A3" s="321" t="s">
        <v>30</v>
      </c>
      <c r="B3" s="322"/>
      <c r="C3" s="323" t="s">
        <v>0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9" t="s">
        <v>31</v>
      </c>
      <c r="T3" s="329"/>
      <c r="U3" s="329"/>
      <c r="V3" s="329"/>
      <c r="W3" s="329"/>
    </row>
    <row r="4" spans="1:24" ht="17.25" customHeight="1" thickBot="1"/>
    <row r="5" spans="1:24" ht="14.25" thickTop="1" thickBot="1">
      <c r="A5" s="49" t="s">
        <v>15</v>
      </c>
      <c r="B5" s="4" t="s">
        <v>2</v>
      </c>
      <c r="C5" s="5" t="s">
        <v>18</v>
      </c>
      <c r="D5" s="324" t="s">
        <v>13</v>
      </c>
      <c r="E5" s="325"/>
      <c r="F5" s="325"/>
      <c r="G5" s="326"/>
      <c r="H5" s="327" t="s">
        <v>14</v>
      </c>
      <c r="I5" s="325"/>
      <c r="J5" s="325"/>
      <c r="K5" s="325"/>
      <c r="L5" s="6" t="s">
        <v>3</v>
      </c>
      <c r="M5" s="7"/>
      <c r="N5" s="7"/>
      <c r="O5" s="8"/>
      <c r="P5" s="7" t="s">
        <v>4</v>
      </c>
      <c r="Q5" s="7"/>
      <c r="R5" s="7"/>
      <c r="S5" s="8"/>
      <c r="T5" s="19" t="s">
        <v>5</v>
      </c>
      <c r="U5" s="106" t="s">
        <v>6</v>
      </c>
      <c r="V5" s="107" t="s">
        <v>19</v>
      </c>
      <c r="W5" s="71"/>
    </row>
    <row r="6" spans="1:24" ht="13.5" thickBot="1">
      <c r="A6" s="73" t="s">
        <v>16</v>
      </c>
      <c r="B6" s="74"/>
      <c r="C6" s="75" t="s">
        <v>17</v>
      </c>
      <c r="D6" s="76"/>
      <c r="E6" s="77"/>
      <c r="F6" s="77"/>
      <c r="G6" s="78"/>
      <c r="H6" s="79"/>
      <c r="I6" s="77"/>
      <c r="J6" s="77"/>
      <c r="K6" s="80"/>
      <c r="L6" s="81" t="s">
        <v>8</v>
      </c>
      <c r="M6" s="82" t="s">
        <v>9</v>
      </c>
      <c r="N6" s="83" t="s">
        <v>10</v>
      </c>
      <c r="O6" s="84" t="s">
        <v>11</v>
      </c>
      <c r="P6" s="85" t="s">
        <v>8</v>
      </c>
      <c r="Q6" s="82" t="s">
        <v>9</v>
      </c>
      <c r="R6" s="83" t="s">
        <v>10</v>
      </c>
      <c r="S6" s="84" t="s">
        <v>11</v>
      </c>
      <c r="T6" s="86"/>
      <c r="U6" s="87"/>
      <c r="V6" s="108" t="s">
        <v>20</v>
      </c>
      <c r="W6" s="72"/>
    </row>
    <row r="7" spans="1:24" ht="23.1" customHeight="1" thickTop="1" thickBot="1">
      <c r="A7" s="318" t="s">
        <v>28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20"/>
      <c r="W7" s="148">
        <f>SUM(V8:V11)-MIN(V8:V11)</f>
        <v>725.13059999999996</v>
      </c>
      <c r="X7" s="149">
        <f>RANK(W7,W7:W22,0)</f>
        <v>2</v>
      </c>
    </row>
    <row r="8" spans="1:24" ht="23.1" customHeight="1">
      <c r="A8" s="300">
        <v>44.4</v>
      </c>
      <c r="B8" s="301" t="s">
        <v>57</v>
      </c>
      <c r="C8" s="230">
        <v>2005</v>
      </c>
      <c r="D8" s="12">
        <v>500</v>
      </c>
      <c r="E8" s="13">
        <v>490</v>
      </c>
      <c r="F8" s="13">
        <v>510</v>
      </c>
      <c r="G8" s="88">
        <f t="shared" ref="G8:G10" si="0">IF(MAX(D8:F8)&lt;0,0,MAX(D8:F8))/10</f>
        <v>51</v>
      </c>
      <c r="H8" s="14">
        <v>800</v>
      </c>
      <c r="I8" s="15">
        <v>840</v>
      </c>
      <c r="J8" s="15">
        <v>810</v>
      </c>
      <c r="K8" s="231">
        <f t="shared" ref="K8:K10" si="1">IF(MAX(H8:J8)&lt;0,0,MAX(H8:J8))/10</f>
        <v>84</v>
      </c>
      <c r="L8" s="232">
        <v>22</v>
      </c>
      <c r="M8" s="15">
        <v>24</v>
      </c>
      <c r="N8" s="15">
        <v>25</v>
      </c>
      <c r="O8" s="233">
        <f t="shared" ref="O8:O11" si="2">IF(MAX(L8:N8)&lt;0,0,MAX(L8:N8))</f>
        <v>25</v>
      </c>
      <c r="P8" s="234">
        <v>30</v>
      </c>
      <c r="Q8" s="15">
        <v>33</v>
      </c>
      <c r="R8" s="235">
        <v>-35</v>
      </c>
      <c r="S8" s="236">
        <f>IF(MAX(P8:R8)&lt;0,0,MAX(P8:R8))</f>
        <v>33</v>
      </c>
      <c r="T8" s="237">
        <f t="shared" ref="T8:T11" si="3">SUM(O8,S8)</f>
        <v>58</v>
      </c>
      <c r="U8" s="238">
        <f t="shared" ref="U8:U15" si="4">IF(ISNUMBER(A8), (IF(174.393&lt; A8,T8, TRUNC(10^(0.794358141*((LOG((A8/174.393)/LOG(10))*(LOG((A8/174.393)/LOG(10)))))),4)*T8)), 0)</f>
        <v>110.6176</v>
      </c>
      <c r="V8" s="239">
        <f>IF(ISNUMBER(A8), (IF(175.508&lt; A8,T8, TRUNC(10^(0.75194503*((LOG((A8/175.508)/LOG(10))*(LOG((A8/175.508)/LOG(10)))))),4)*T8)), 0)+G8+K8</f>
        <v>242.48559999999998</v>
      </c>
      <c r="W8" s="315"/>
      <c r="X8" s="147"/>
    </row>
    <row r="9" spans="1:24" ht="23.1" customHeight="1">
      <c r="A9" s="302">
        <v>44.5</v>
      </c>
      <c r="B9" s="303" t="s">
        <v>58</v>
      </c>
      <c r="C9" s="242">
        <v>2006</v>
      </c>
      <c r="D9" s="243">
        <v>590</v>
      </c>
      <c r="E9" s="244">
        <v>590</v>
      </c>
      <c r="F9" s="244">
        <v>570</v>
      </c>
      <c r="G9" s="88">
        <f t="shared" si="0"/>
        <v>59</v>
      </c>
      <c r="H9" s="245">
        <v>710</v>
      </c>
      <c r="I9" s="246">
        <v>660</v>
      </c>
      <c r="J9" s="246">
        <v>740</v>
      </c>
      <c r="K9" s="231">
        <f t="shared" si="1"/>
        <v>74</v>
      </c>
      <c r="L9" s="247">
        <v>22</v>
      </c>
      <c r="M9" s="248">
        <v>24</v>
      </c>
      <c r="N9" s="249">
        <v>25</v>
      </c>
      <c r="O9" s="233">
        <f t="shared" ref="O9:O10" si="5">IF(MAX(L9:N9)&lt;0,0,MAX(L9:N9))</f>
        <v>25</v>
      </c>
      <c r="P9" s="249">
        <v>34</v>
      </c>
      <c r="Q9" s="248">
        <v>36</v>
      </c>
      <c r="R9" s="250">
        <v>38</v>
      </c>
      <c r="S9" s="251">
        <f t="shared" ref="S9:S10" si="6">IF(MAX(P9:R9)&lt;0,0,MAX(P9:R9))</f>
        <v>38</v>
      </c>
      <c r="T9" s="252">
        <f t="shared" ref="T9:T10" si="7">SUM(O9,S9)</f>
        <v>63</v>
      </c>
      <c r="U9" s="253">
        <f t="shared" ref="U9:U10" si="8">IF(ISNUMBER(A9), (IF(174.393&lt; A9,T9, TRUNC(10^(0.794358141*((LOG((A9/174.393)/LOG(10))*(LOG((A9/174.393)/LOG(10)))))),4)*T9)), 0)</f>
        <v>119.9016</v>
      </c>
      <c r="V9" s="239">
        <f t="shared" ref="V9:V11" si="9">IF(ISNUMBER(A9), (IF(175.508&lt; A9,T9, TRUNC(10^(0.75194503*((LOG((A9/175.508)/LOG(10))*(LOG((A9/175.508)/LOG(10)))))),4)*T9)), 0)+G9+K9</f>
        <v>249.51220000000001</v>
      </c>
      <c r="W9" s="315"/>
      <c r="X9" s="160"/>
    </row>
    <row r="10" spans="1:24" ht="23.1" customHeight="1">
      <c r="A10" s="240">
        <v>52.1</v>
      </c>
      <c r="B10" s="241" t="s">
        <v>60</v>
      </c>
      <c r="C10" s="242">
        <v>2006</v>
      </c>
      <c r="D10" s="243">
        <v>520</v>
      </c>
      <c r="E10" s="244">
        <v>510</v>
      </c>
      <c r="F10" s="244">
        <v>530</v>
      </c>
      <c r="G10" s="88">
        <f t="shared" si="0"/>
        <v>53</v>
      </c>
      <c r="H10" s="245">
        <v>650</v>
      </c>
      <c r="I10" s="246">
        <v>700</v>
      </c>
      <c r="J10" s="246">
        <v>570</v>
      </c>
      <c r="K10" s="231">
        <f t="shared" si="1"/>
        <v>70</v>
      </c>
      <c r="L10" s="247">
        <v>22</v>
      </c>
      <c r="M10" s="248">
        <v>24</v>
      </c>
      <c r="N10" s="249">
        <v>25</v>
      </c>
      <c r="O10" s="233">
        <f t="shared" si="5"/>
        <v>25</v>
      </c>
      <c r="P10" s="249">
        <v>27</v>
      </c>
      <c r="Q10" s="248">
        <v>29</v>
      </c>
      <c r="R10" s="250">
        <v>30</v>
      </c>
      <c r="S10" s="251">
        <f t="shared" si="6"/>
        <v>30</v>
      </c>
      <c r="T10" s="252">
        <f t="shared" si="7"/>
        <v>55</v>
      </c>
      <c r="U10" s="253">
        <f t="shared" si="8"/>
        <v>90.997500000000002</v>
      </c>
      <c r="V10" s="239">
        <f t="shared" si="9"/>
        <v>212.03399999999999</v>
      </c>
      <c r="W10" s="315"/>
      <c r="X10" s="160"/>
    </row>
    <row r="11" spans="1:24" ht="23.1" customHeight="1" thickBot="1">
      <c r="A11" s="240">
        <v>64.099999999999994</v>
      </c>
      <c r="B11" s="241" t="s">
        <v>59</v>
      </c>
      <c r="C11" s="242">
        <v>2006</v>
      </c>
      <c r="D11" s="243">
        <v>530</v>
      </c>
      <c r="E11" s="244">
        <v>540</v>
      </c>
      <c r="F11" s="244">
        <v>560</v>
      </c>
      <c r="G11" s="88">
        <f>IF(MAX(D11:F11)&lt;0,0,MAX(D11:F11))/10</f>
        <v>56</v>
      </c>
      <c r="H11" s="245">
        <v>880</v>
      </c>
      <c r="I11" s="246">
        <v>850</v>
      </c>
      <c r="J11" s="246">
        <v>850</v>
      </c>
      <c r="K11" s="231">
        <f>IF(MAX(H11:J11)&lt;0,0,MAX(H11:J11))/10</f>
        <v>88</v>
      </c>
      <c r="L11" s="247">
        <v>25</v>
      </c>
      <c r="M11" s="248">
        <v>27</v>
      </c>
      <c r="N11" s="249">
        <v>29</v>
      </c>
      <c r="O11" s="233">
        <f t="shared" si="2"/>
        <v>29</v>
      </c>
      <c r="P11" s="249">
        <v>32</v>
      </c>
      <c r="Q11" s="248">
        <v>34</v>
      </c>
      <c r="R11" s="250">
        <v>35</v>
      </c>
      <c r="S11" s="251">
        <f>IF(MAX(P11:R11)&lt;0,0,MAX(P11:R11))</f>
        <v>35</v>
      </c>
      <c r="T11" s="254">
        <f t="shared" si="3"/>
        <v>64</v>
      </c>
      <c r="U11" s="253">
        <f t="shared" si="4"/>
        <v>90.419200000000004</v>
      </c>
      <c r="V11" s="239">
        <f t="shared" si="9"/>
        <v>233.1328</v>
      </c>
      <c r="W11" s="316"/>
    </row>
    <row r="12" spans="1:24" ht="23.1" customHeight="1" thickTop="1" thickBot="1">
      <c r="A12" s="318" t="s">
        <v>29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20"/>
      <c r="W12" s="148">
        <f>SUM(V13:V16)-MIN(V13:V16)</f>
        <v>424.435</v>
      </c>
      <c r="X12" s="149">
        <f>RANK(W12,W7:W22,0)</f>
        <v>3</v>
      </c>
    </row>
    <row r="13" spans="1:24" ht="23.1" customHeight="1">
      <c r="A13" s="255">
        <v>55.2</v>
      </c>
      <c r="B13" s="256" t="s">
        <v>63</v>
      </c>
      <c r="C13" s="257">
        <v>2005</v>
      </c>
      <c r="D13" s="258">
        <v>560</v>
      </c>
      <c r="E13" s="259">
        <v>570</v>
      </c>
      <c r="F13" s="259">
        <v>550</v>
      </c>
      <c r="G13" s="104">
        <f>IF(MAX(D13:F13)&lt;0,0,MAX(D13:F13))/10</f>
        <v>57</v>
      </c>
      <c r="H13" s="258">
        <v>580</v>
      </c>
      <c r="I13" s="259">
        <v>480</v>
      </c>
      <c r="J13" s="260">
        <v>360</v>
      </c>
      <c r="K13" s="261">
        <f>IF(MAX(H13:J13)&lt;0,0,MAX(H13:J13))/10</f>
        <v>58</v>
      </c>
      <c r="L13" s="262" t="s">
        <v>73</v>
      </c>
      <c r="M13" s="262" t="s">
        <v>73</v>
      </c>
      <c r="N13" s="263" t="s">
        <v>73</v>
      </c>
      <c r="O13" s="233">
        <f>IF(MAX(L13:N13)&lt;0,0,MAX(L13:N13))</f>
        <v>0</v>
      </c>
      <c r="P13" s="263" t="s">
        <v>73</v>
      </c>
      <c r="Q13" s="262" t="s">
        <v>73</v>
      </c>
      <c r="R13" s="263" t="s">
        <v>73</v>
      </c>
      <c r="S13" s="264">
        <f>IF(MAX(P13:R13)&lt;0,0,MAX(P13:R13))</f>
        <v>0</v>
      </c>
      <c r="T13" s="237">
        <f>SUM(O13,S13)</f>
        <v>0</v>
      </c>
      <c r="U13" s="238">
        <f t="shared" si="4"/>
        <v>0</v>
      </c>
      <c r="V13" s="239">
        <f>IF(ISNUMBER(A13), (IF(175.508&lt; A13,T13, TRUNC(10^(0.75194503*((LOG((A13/175.508)/LOG(10))*(LOG((A13/175.508)/LOG(10)))))),4)*T13)), 0)+G13+K13</f>
        <v>115</v>
      </c>
      <c r="W13" s="314"/>
    </row>
    <row r="14" spans="1:24" ht="23.1" customHeight="1">
      <c r="A14" s="228">
        <v>49.8</v>
      </c>
      <c r="B14" s="229" t="s">
        <v>61</v>
      </c>
      <c r="C14" s="230">
        <v>2006</v>
      </c>
      <c r="D14" s="265">
        <v>400</v>
      </c>
      <c r="E14" s="266">
        <v>420</v>
      </c>
      <c r="F14" s="266">
        <v>430</v>
      </c>
      <c r="G14" s="10">
        <f>IF(MAX(D14:F14)&lt;0,0,MAX(D14:F14))/10</f>
        <v>43</v>
      </c>
      <c r="H14" s="265">
        <v>450</v>
      </c>
      <c r="I14" s="266">
        <v>530</v>
      </c>
      <c r="J14" s="267">
        <v>480</v>
      </c>
      <c r="K14" s="268">
        <f>IF(MAX(H14:J14)&lt;0,0,MAX(H14:J14))/10</f>
        <v>53</v>
      </c>
      <c r="L14" s="269" t="s">
        <v>73</v>
      </c>
      <c r="M14" s="270" t="s">
        <v>73</v>
      </c>
      <c r="N14" s="270" t="s">
        <v>73</v>
      </c>
      <c r="O14" s="271">
        <f>IF(MAX(L14:N14)&lt;0,0,MAX(L14:N14))</f>
        <v>0</v>
      </c>
      <c r="P14" s="272" t="s">
        <v>73</v>
      </c>
      <c r="Q14" s="270" t="s">
        <v>73</v>
      </c>
      <c r="R14" s="272" t="s">
        <v>73</v>
      </c>
      <c r="S14" s="236">
        <f>IF(MAX(P14:R14)&lt;0,0,MAX(P14:R14))</f>
        <v>0</v>
      </c>
      <c r="T14" s="273">
        <f>SUM(O14,S14)</f>
        <v>0</v>
      </c>
      <c r="U14" s="238">
        <f t="shared" si="4"/>
        <v>0</v>
      </c>
      <c r="V14" s="239">
        <f t="shared" ref="V14:V16" si="10">IF(ISNUMBER(A14), (IF(175.508&lt; A14,T14, TRUNC(10^(0.75194503*((LOG((A14/175.508)/LOG(10))*(LOG((A14/175.508)/LOG(10)))))),4)*T14)), 0)+G14+K14</f>
        <v>96</v>
      </c>
      <c r="W14" s="315"/>
    </row>
    <row r="15" spans="1:24" ht="23.1" customHeight="1">
      <c r="A15" s="228">
        <v>51.7</v>
      </c>
      <c r="B15" s="229" t="s">
        <v>64</v>
      </c>
      <c r="C15" s="230">
        <v>2006</v>
      </c>
      <c r="D15" s="265">
        <v>550</v>
      </c>
      <c r="E15" s="266">
        <v>570</v>
      </c>
      <c r="F15" s="266">
        <v>570</v>
      </c>
      <c r="G15" s="10">
        <f>IF(MAX(D15:F15)&lt;0,0,MAX(D15:F15))/10</f>
        <v>57</v>
      </c>
      <c r="H15" s="265">
        <v>750</v>
      </c>
      <c r="I15" s="266">
        <v>740</v>
      </c>
      <c r="J15" s="267">
        <v>710</v>
      </c>
      <c r="K15" s="268">
        <f>IF(MAX(H15:J15)&lt;0,0,MAX(H15:J15))/10</f>
        <v>75</v>
      </c>
      <c r="L15" s="232">
        <v>20</v>
      </c>
      <c r="M15" s="270">
        <v>22</v>
      </c>
      <c r="N15" s="272">
        <v>23</v>
      </c>
      <c r="O15" s="271">
        <f>IF(MAX(L15:N15)&lt;0,0,MAX(L15:N15))</f>
        <v>23</v>
      </c>
      <c r="P15" s="272">
        <v>24</v>
      </c>
      <c r="Q15" s="270">
        <v>26</v>
      </c>
      <c r="R15" s="274">
        <v>27</v>
      </c>
      <c r="S15" s="236">
        <f>IF(MAX(P15:R15)&lt;0,0,MAX(P15:R15))</f>
        <v>27</v>
      </c>
      <c r="T15" s="273">
        <f>SUM(O15,S15)</f>
        <v>50</v>
      </c>
      <c r="U15" s="238">
        <f t="shared" si="4"/>
        <v>83.26</v>
      </c>
      <c r="V15" s="239">
        <f t="shared" si="10"/>
        <v>213.435</v>
      </c>
      <c r="W15" s="315"/>
    </row>
    <row r="16" spans="1:24" ht="23.1" customHeight="1" thickBot="1">
      <c r="A16" s="275">
        <v>10</v>
      </c>
      <c r="B16" s="276"/>
      <c r="C16" s="277"/>
      <c r="D16" s="278"/>
      <c r="E16" s="279"/>
      <c r="F16" s="279"/>
      <c r="G16" s="128">
        <f>IF(MAX(D16:F16)&lt;0,0,MAX(D16:F16))/10</f>
        <v>0</v>
      </c>
      <c r="H16" s="280"/>
      <c r="I16" s="281"/>
      <c r="J16" s="281"/>
      <c r="K16" s="268">
        <f>IF(MAX(H16:J16)&lt;0,0,MAX(H16:J16))/10</f>
        <v>0</v>
      </c>
      <c r="L16" s="282"/>
      <c r="M16" s="283"/>
      <c r="N16" s="284"/>
      <c r="O16" s="285">
        <f>IF(MAX(L16:N16)&lt;0,0,MAX(L16:N16))</f>
        <v>0</v>
      </c>
      <c r="P16" s="284"/>
      <c r="Q16" s="283"/>
      <c r="R16" s="286"/>
      <c r="S16" s="287">
        <f>IF(MAX(P16:R16)&lt;0,0,MAX(P16:R16))</f>
        <v>0</v>
      </c>
      <c r="T16" s="288">
        <f>SUM(O16,S16)</f>
        <v>0</v>
      </c>
      <c r="U16" s="289">
        <f>IF(ISNUMBER(A16), (IF(174.393&lt; A16,T16, TRUNC(10^(0.794358141*((LOG((A16/174.393)/LOG(10))*(LOG((A16/174.393)/LOG(10)))))),4)*T16)), 0)</f>
        <v>0</v>
      </c>
      <c r="V16" s="239">
        <f t="shared" si="10"/>
        <v>0</v>
      </c>
      <c r="W16" s="316"/>
    </row>
    <row r="17" spans="1:24" ht="23.1" customHeight="1" thickTop="1" thickBot="1">
      <c r="A17" s="330" t="s">
        <v>27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2"/>
      <c r="W17" s="148">
        <f>SUM(V18:V21)-MIN(V18:V21)</f>
        <v>758.72390000000007</v>
      </c>
      <c r="X17" s="149">
        <f>RANK(W17,W7:W22,0)</f>
        <v>1</v>
      </c>
    </row>
    <row r="18" spans="1:24" ht="23.1" customHeight="1">
      <c r="A18" s="255">
        <v>52.2</v>
      </c>
      <c r="B18" s="256" t="s">
        <v>43</v>
      </c>
      <c r="C18" s="257">
        <v>2004</v>
      </c>
      <c r="D18" s="258">
        <v>600</v>
      </c>
      <c r="E18" s="259">
        <v>640</v>
      </c>
      <c r="F18" s="259">
        <v>650</v>
      </c>
      <c r="G18" s="104">
        <f>IF(MAX(D18:F18)&lt;0,0,MAX(D18:F18))/10</f>
        <v>65</v>
      </c>
      <c r="H18" s="258">
        <v>850</v>
      </c>
      <c r="I18" s="259">
        <v>800</v>
      </c>
      <c r="J18" s="260">
        <v>880</v>
      </c>
      <c r="K18" s="261">
        <f>IF(MAX(H18:J18)&lt;0,0,MAX(H18:J18))/10</f>
        <v>88</v>
      </c>
      <c r="L18" s="262">
        <v>30</v>
      </c>
      <c r="M18" s="262">
        <v>34</v>
      </c>
      <c r="N18" s="263">
        <v>37</v>
      </c>
      <c r="O18" s="233">
        <f>IF(MAX(L18:N18)&lt;0,0,MAX(L18:N18))</f>
        <v>37</v>
      </c>
      <c r="P18" s="263">
        <v>42</v>
      </c>
      <c r="Q18" s="262">
        <v>46</v>
      </c>
      <c r="R18" s="263">
        <v>50</v>
      </c>
      <c r="S18" s="264">
        <f>IF(MAX(P18:R18)&lt;0,0,MAX(P18:R18))</f>
        <v>50</v>
      </c>
      <c r="T18" s="237">
        <f>SUM(O18,S18)</f>
        <v>87</v>
      </c>
      <c r="U18" s="238">
        <f t="shared" ref="U18:U20" si="11">IF(ISNUMBER(A18), (IF(174.393&lt; A18,T18, TRUNC(10^(0.794358141*((LOG((A18/174.393)/LOG(10))*(LOG((A18/174.393)/LOG(10)))))),4)*T18)), 0)</f>
        <v>143.71529999999998</v>
      </c>
      <c r="V18" s="239">
        <f>IF(ISNUMBER(A18), (IF(175.508&lt; A18,T18, TRUNC(10^(0.75194503*((LOG((A18/175.508)/LOG(10))*(LOG((A18/175.508)/LOG(10)))))),4)*T18)), 0)+G18+K18</f>
        <v>293.61810000000003</v>
      </c>
      <c r="W18" s="314"/>
    </row>
    <row r="19" spans="1:24" ht="23.1" customHeight="1">
      <c r="A19" s="228">
        <v>76.400000000000006</v>
      </c>
      <c r="B19" s="229" t="s">
        <v>65</v>
      </c>
      <c r="C19" s="230">
        <v>2005</v>
      </c>
      <c r="D19" s="265">
        <v>530</v>
      </c>
      <c r="E19" s="266">
        <v>500</v>
      </c>
      <c r="F19" s="266">
        <v>520</v>
      </c>
      <c r="G19" s="10">
        <f>IF(MAX(D19:F19)&lt;0,0,MAX(D19:F19))/10</f>
        <v>53</v>
      </c>
      <c r="H19" s="265">
        <v>690</v>
      </c>
      <c r="I19" s="266">
        <v>410</v>
      </c>
      <c r="J19" s="267">
        <v>670</v>
      </c>
      <c r="K19" s="268">
        <f>IF(MAX(H19:J19)&lt;0,0,MAX(H19:J19))/10</f>
        <v>69</v>
      </c>
      <c r="L19" s="269">
        <v>24</v>
      </c>
      <c r="M19" s="270">
        <v>27</v>
      </c>
      <c r="N19" s="270">
        <v>-30</v>
      </c>
      <c r="O19" s="271">
        <f>IF(MAX(L19:N19)&lt;0,0,MAX(L19:N19))</f>
        <v>27</v>
      </c>
      <c r="P19" s="272">
        <v>30</v>
      </c>
      <c r="Q19" s="270">
        <v>-35</v>
      </c>
      <c r="R19" s="272">
        <v>-35</v>
      </c>
      <c r="S19" s="236">
        <f>IF(MAX(P19:R19)&lt;0,0,MAX(P19:R19))</f>
        <v>30</v>
      </c>
      <c r="T19" s="273">
        <f>SUM(O19,S19)</f>
        <v>57</v>
      </c>
      <c r="U19" s="238">
        <f t="shared" si="11"/>
        <v>72.093599999999995</v>
      </c>
      <c r="V19" s="239">
        <f t="shared" ref="V19:V21" si="12">IF(ISNUMBER(A19), (IF(175.508&lt; A19,T19, TRUNC(10^(0.75194503*((LOG((A19/175.508)/LOG(10))*(LOG((A19/175.508)/LOG(10)))))),4)*T19)), 0)+G19+K19</f>
        <v>193.44380000000001</v>
      </c>
      <c r="W19" s="315"/>
    </row>
    <row r="20" spans="1:24" ht="23.1" customHeight="1">
      <c r="A20" s="300">
        <v>39.299999999999997</v>
      </c>
      <c r="B20" s="301" t="s">
        <v>66</v>
      </c>
      <c r="C20" s="230">
        <v>2004</v>
      </c>
      <c r="D20" s="265">
        <v>600</v>
      </c>
      <c r="E20" s="266">
        <v>610</v>
      </c>
      <c r="F20" s="266">
        <v>580</v>
      </c>
      <c r="G20" s="10">
        <f>IF(MAX(D20:F20)&lt;0,0,MAX(D20:F20))/10</f>
        <v>61</v>
      </c>
      <c r="H20" s="265">
        <v>820</v>
      </c>
      <c r="I20" s="266">
        <v>860</v>
      </c>
      <c r="J20" s="267">
        <v>760</v>
      </c>
      <c r="K20" s="268">
        <f>IF(MAX(H20:J20)&lt;0,0,MAX(H20:J20))/10</f>
        <v>86</v>
      </c>
      <c r="L20" s="232">
        <v>24</v>
      </c>
      <c r="M20" s="270">
        <v>27</v>
      </c>
      <c r="N20" s="272">
        <v>-29</v>
      </c>
      <c r="O20" s="271">
        <f>IF(MAX(L20:N20)&lt;0,0,MAX(L20:N20))</f>
        <v>27</v>
      </c>
      <c r="P20" s="272">
        <v>30</v>
      </c>
      <c r="Q20" s="270">
        <v>33</v>
      </c>
      <c r="R20" s="274">
        <v>-35</v>
      </c>
      <c r="S20" s="236">
        <f>IF(MAX(P20:R20)&lt;0,0,MAX(P20:R20))</f>
        <v>33</v>
      </c>
      <c r="T20" s="273">
        <f>SUM(O20,S20)</f>
        <v>60</v>
      </c>
      <c r="U20" s="238">
        <f t="shared" si="11"/>
        <v>129.066</v>
      </c>
      <c r="V20" s="239">
        <f t="shared" si="12"/>
        <v>271.66200000000003</v>
      </c>
      <c r="W20" s="315"/>
    </row>
    <row r="21" spans="1:24" ht="23.1" customHeight="1" thickBot="1">
      <c r="A21" s="275">
        <v>10</v>
      </c>
      <c r="B21" s="276"/>
      <c r="C21" s="277"/>
      <c r="D21" s="278"/>
      <c r="E21" s="279"/>
      <c r="F21" s="279"/>
      <c r="G21" s="128">
        <f>IF(MAX(D21:F21)&lt;0,0,MAX(D21:F21))/10</f>
        <v>0</v>
      </c>
      <c r="H21" s="280"/>
      <c r="I21" s="281"/>
      <c r="J21" s="281"/>
      <c r="K21" s="268">
        <f>IF(MAX(H21:J21)&lt;0,0,MAX(H21:J21))/10</f>
        <v>0</v>
      </c>
      <c r="L21" s="282"/>
      <c r="M21" s="283"/>
      <c r="N21" s="284"/>
      <c r="O21" s="285">
        <f>IF(MAX(L21:N21)&lt;0,0,MAX(L21:N21))</f>
        <v>0</v>
      </c>
      <c r="P21" s="284"/>
      <c r="Q21" s="283"/>
      <c r="R21" s="286"/>
      <c r="S21" s="287">
        <f>IF(MAX(P21:R21)&lt;0,0,MAX(P21:R21))</f>
        <v>0</v>
      </c>
      <c r="T21" s="288">
        <f>SUM(O21,S21)</f>
        <v>0</v>
      </c>
      <c r="U21" s="289">
        <f>IF(ISNUMBER(A21), (IF(174.393&lt; A21,T21, TRUNC(10^(0.794358141*((LOG((A21/174.393)/LOG(10))*(LOG((A21/174.393)/LOG(10)))))),4)*T21)), 0)</f>
        <v>0</v>
      </c>
      <c r="V21" s="239">
        <f t="shared" si="12"/>
        <v>0</v>
      </c>
      <c r="W21" s="316"/>
    </row>
    <row r="22" spans="1:24" ht="23.1" customHeight="1" thickTop="1" thickBot="1">
      <c r="A22" s="318" t="s">
        <v>21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20"/>
      <c r="W22" s="148">
        <f>SUM(V23:V26)-MIN(V23:V26)</f>
        <v>302.399</v>
      </c>
      <c r="X22" s="149">
        <v>4</v>
      </c>
    </row>
    <row r="23" spans="1:24" ht="23.1" customHeight="1">
      <c r="A23" s="304">
        <v>41.7</v>
      </c>
      <c r="B23" s="305" t="s">
        <v>67</v>
      </c>
      <c r="C23" s="257">
        <v>2005</v>
      </c>
      <c r="D23" s="258">
        <v>450</v>
      </c>
      <c r="E23" s="259">
        <v>460</v>
      </c>
      <c r="F23" s="259">
        <v>460</v>
      </c>
      <c r="G23" s="104">
        <f>IF(MAX(D23:F23)&lt;0,0,MAX(D23:F23))/10</f>
        <v>46</v>
      </c>
      <c r="H23" s="258">
        <v>550</v>
      </c>
      <c r="I23" s="259">
        <v>560</v>
      </c>
      <c r="J23" s="260">
        <v>550</v>
      </c>
      <c r="K23" s="261">
        <f>IF(MAX(H23:J23)&lt;0,0,MAX(H23:J23))/10</f>
        <v>56</v>
      </c>
      <c r="L23" s="262">
        <v>9</v>
      </c>
      <c r="M23" s="262">
        <v>11</v>
      </c>
      <c r="N23" s="263">
        <v>13</v>
      </c>
      <c r="O23" s="233">
        <f>IF(MAX(L23:N23)&lt;0,0,MAX(L23:N23))</f>
        <v>13</v>
      </c>
      <c r="P23" s="263">
        <v>13</v>
      </c>
      <c r="Q23" s="262">
        <v>15</v>
      </c>
      <c r="R23" s="263">
        <v>16</v>
      </c>
      <c r="S23" s="264">
        <f>IF(MAX(P23:R23)&lt;0,0,MAX(P23:R23))</f>
        <v>16</v>
      </c>
      <c r="T23" s="237">
        <f>SUM(O23,S23)</f>
        <v>29</v>
      </c>
      <c r="U23" s="293">
        <f t="shared" ref="U23:U25" si="13">IF(ISNUMBER(A23), (IF(174.393&lt; A23,T23, TRUNC(10^(0.794358141*((LOG((A23/174.393)/LOG(10))*(LOG((A23/174.393)/LOG(10)))))),4)*T23)), 0)</f>
        <v>58.762700000000002</v>
      </c>
      <c r="V23" s="312">
        <f>IF(ISNUMBER(A23), (IF(175.508&lt; A23,T23, TRUNC(10^(0.75194503*((LOG((A23/175.508)/LOG(10))*(LOG((A23/175.508)/LOG(10)))))),4)*T23)), 0)+G23+K23</f>
        <v>158.92699999999999</v>
      </c>
      <c r="W23" s="314"/>
    </row>
    <row r="24" spans="1:24" ht="23.1" customHeight="1">
      <c r="A24" s="228">
        <v>62.8</v>
      </c>
      <c r="B24" s="229" t="s">
        <v>68</v>
      </c>
      <c r="C24" s="230">
        <v>2006</v>
      </c>
      <c r="D24" s="265">
        <v>430</v>
      </c>
      <c r="E24" s="266">
        <v>440</v>
      </c>
      <c r="F24" s="266">
        <v>430</v>
      </c>
      <c r="G24" s="10">
        <f>IF(MAX(D24:F24)&lt;0,0,MAX(D24:F24))/10</f>
        <v>44</v>
      </c>
      <c r="H24" s="265">
        <v>390</v>
      </c>
      <c r="I24" s="266">
        <v>430</v>
      </c>
      <c r="J24" s="267">
        <v>380</v>
      </c>
      <c r="K24" s="268">
        <f>IF(MAX(H24:J24)&lt;0,0,MAX(H24:J24))/10</f>
        <v>43</v>
      </c>
      <c r="L24" s="269">
        <v>12</v>
      </c>
      <c r="M24" s="270">
        <v>15</v>
      </c>
      <c r="N24" s="270">
        <v>18</v>
      </c>
      <c r="O24" s="271">
        <f>IF(MAX(L24:N24)&lt;0,0,MAX(L24:N24))</f>
        <v>18</v>
      </c>
      <c r="P24" s="272">
        <v>18</v>
      </c>
      <c r="Q24" s="270">
        <v>20</v>
      </c>
      <c r="R24" s="272">
        <v>22</v>
      </c>
      <c r="S24" s="236">
        <f>IF(MAX(P24:R24)&lt;0,0,MAX(P24:R24))</f>
        <v>22</v>
      </c>
      <c r="T24" s="273">
        <f>SUM(O24,S24)</f>
        <v>40</v>
      </c>
      <c r="U24" s="293">
        <f t="shared" si="13"/>
        <v>57.323999999999998</v>
      </c>
      <c r="V24" s="312">
        <f t="shared" ref="V24:V26" si="14">IF(ISNUMBER(A24), (IF(175.508&lt; A24,T24, TRUNC(10^(0.75194503*((LOG((A24/175.508)/LOG(10))*(LOG((A24/175.508)/LOG(10)))))),4)*T24)), 0)+G24+K24</f>
        <v>143.47199999999998</v>
      </c>
      <c r="W24" s="315"/>
    </row>
    <row r="25" spans="1:24" ht="23.1" customHeight="1">
      <c r="A25" s="300">
        <v>43.5</v>
      </c>
      <c r="B25" s="301" t="s">
        <v>69</v>
      </c>
      <c r="C25" s="230">
        <v>2005</v>
      </c>
      <c r="D25" s="265" t="s">
        <v>73</v>
      </c>
      <c r="E25" s="266" t="s">
        <v>73</v>
      </c>
      <c r="F25" s="266"/>
      <c r="G25" s="10">
        <f>IF(MAX(D25:F25)&lt;0,0,MAX(D25:F25))/10</f>
        <v>0</v>
      </c>
      <c r="H25" s="265" t="s">
        <v>73</v>
      </c>
      <c r="I25" s="266" t="s">
        <v>73</v>
      </c>
      <c r="J25" s="267"/>
      <c r="K25" s="268">
        <f>IF(MAX(H25:J25)&lt;0,0,MAX(H25:J25))/10</f>
        <v>0</v>
      </c>
      <c r="L25" s="232" t="s">
        <v>73</v>
      </c>
      <c r="M25" s="270"/>
      <c r="N25" s="272" t="s">
        <v>73</v>
      </c>
      <c r="O25" s="271">
        <f>IF(MAX(L25:N25)&lt;0,0,MAX(L25:N25))</f>
        <v>0</v>
      </c>
      <c r="P25" s="272" t="s">
        <v>73</v>
      </c>
      <c r="Q25" s="270"/>
      <c r="R25" s="272" t="s">
        <v>73</v>
      </c>
      <c r="S25" s="236">
        <f>IF(MAX(P25:R25)&lt;0,0,MAX(P25:R25))</f>
        <v>0</v>
      </c>
      <c r="T25" s="273">
        <f>SUM(O25,S25)</f>
        <v>0</v>
      </c>
      <c r="U25" s="293">
        <f t="shared" si="13"/>
        <v>0</v>
      </c>
      <c r="V25" s="312">
        <f t="shared" si="14"/>
        <v>0</v>
      </c>
      <c r="W25" s="315"/>
    </row>
    <row r="26" spans="1:24" ht="23.1" customHeight="1" thickBot="1">
      <c r="A26" s="275">
        <v>10</v>
      </c>
      <c r="B26" s="276"/>
      <c r="C26" s="277"/>
      <c r="D26" s="278"/>
      <c r="E26" s="279"/>
      <c r="F26" s="279"/>
      <c r="G26" s="128">
        <f>IF(MAX(D26:F26)&lt;0,0,MAX(D26:F26))/10</f>
        <v>0</v>
      </c>
      <c r="H26" s="280"/>
      <c r="I26" s="281"/>
      <c r="J26" s="281"/>
      <c r="K26" s="268">
        <f>IF(MAX(H26:J26)&lt;0,0,MAX(H26:J26))/10</f>
        <v>0</v>
      </c>
      <c r="L26" s="282"/>
      <c r="M26" s="283"/>
      <c r="N26" s="284"/>
      <c r="O26" s="285">
        <f>IF(MAX(L26:N26)&lt;0,0,MAX(L26:N26))</f>
        <v>0</v>
      </c>
      <c r="P26" s="284"/>
      <c r="Q26" s="283"/>
      <c r="R26" s="286"/>
      <c r="S26" s="287">
        <f>IF(MAX(P26:R26)&lt;0,0,MAX(P26:R26))</f>
        <v>0</v>
      </c>
      <c r="T26" s="288">
        <f>SUM(O26,S26)</f>
        <v>0</v>
      </c>
      <c r="U26" s="311">
        <f>IF(ISNUMBER(A26), (IF(174.393&lt; A26,T26, TRUNC(10^(0.794358141*((LOG((A26/174.393)/LOG(10))*(LOG((A26/174.393)/LOG(10)))))),4)*T26)), 0)</f>
        <v>0</v>
      </c>
      <c r="V26" s="312">
        <f t="shared" si="14"/>
        <v>0</v>
      </c>
      <c r="W26" s="316"/>
    </row>
    <row r="27" spans="1:24" ht="23.1" customHeight="1" thickTop="1" thickBot="1">
      <c r="A27" s="318" t="s">
        <v>70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20"/>
      <c r="W27" s="148"/>
      <c r="X27" s="149"/>
    </row>
    <row r="28" spans="1:24" ht="23.1" customHeight="1">
      <c r="A28" s="255">
        <v>50.2</v>
      </c>
      <c r="B28" s="256" t="s">
        <v>75</v>
      </c>
      <c r="C28" s="257">
        <v>2008</v>
      </c>
      <c r="D28" s="95">
        <v>490</v>
      </c>
      <c r="E28" s="96">
        <v>490</v>
      </c>
      <c r="F28" s="96">
        <v>520</v>
      </c>
      <c r="G28" s="97">
        <f>IF(MAX(D28:F28)&lt;0,0,MAX(D28:F28))/10</f>
        <v>52</v>
      </c>
      <c r="H28" s="98">
        <v>370</v>
      </c>
      <c r="I28" s="99">
        <v>510</v>
      </c>
      <c r="J28" s="99">
        <v>490</v>
      </c>
      <c r="K28" s="290">
        <f>IF(MAX(H28:J28)&lt;0,0,MAX(H28:J28))/10</f>
        <v>51</v>
      </c>
      <c r="L28" s="291" t="s">
        <v>73</v>
      </c>
      <c r="M28" s="262" t="s">
        <v>73</v>
      </c>
      <c r="N28" s="263" t="s">
        <v>73</v>
      </c>
      <c r="O28" s="233">
        <f>IF(MAX(L28:N28)&lt;0,0,MAX(L28:N28))</f>
        <v>0</v>
      </c>
      <c r="P28" s="263" t="s">
        <v>73</v>
      </c>
      <c r="Q28" s="262" t="s">
        <v>73</v>
      </c>
      <c r="R28" s="217" t="s">
        <v>73</v>
      </c>
      <c r="S28" s="292">
        <f>IF(MAX(P28:R28)&lt;0,0,MAX(P28:R28))</f>
        <v>0</v>
      </c>
      <c r="T28" s="297">
        <f>SUM(O28,S28)</f>
        <v>0</v>
      </c>
      <c r="U28" s="293">
        <f>IF(ISNUMBER(A28), (IF(174.393&lt; A28,T28, TRUNC(10^(0.794358141*((LOG((A28/174.393)/LOG(10))*(LOG((A28/174.393)/LOG(10)))))),4)*T28)), 0)</f>
        <v>0</v>
      </c>
      <c r="V28" s="239">
        <f>IF(ISNUMBER(A28), (IF(175.508&lt; A28,T28, TRUNC(10^(0.75194503*((LOG((A28/175.508)/LOG(10))*(LOG((A28/175.508)/LOG(10)))))),4)*T28)), 0)+G28+K28</f>
        <v>103</v>
      </c>
      <c r="W28" s="314"/>
    </row>
    <row r="29" spans="1:24" ht="23.1" customHeight="1">
      <c r="A29" s="240">
        <v>66.2</v>
      </c>
      <c r="B29" s="306" t="s">
        <v>76</v>
      </c>
      <c r="C29" s="242">
        <v>2007</v>
      </c>
      <c r="D29" s="12">
        <v>390</v>
      </c>
      <c r="E29" s="13">
        <v>390</v>
      </c>
      <c r="F29" s="13">
        <v>360</v>
      </c>
      <c r="G29" s="11">
        <f>IF(MAX(D29:F29)&lt;0,0,MAX(D29:F29))/10</f>
        <v>39</v>
      </c>
      <c r="H29" s="14">
        <v>420</v>
      </c>
      <c r="I29" s="15">
        <v>390</v>
      </c>
      <c r="J29" s="15">
        <v>480</v>
      </c>
      <c r="K29" s="294">
        <f>IF(MAX(H29:J29)&lt;0,0,MAX(H29:J29))/10</f>
        <v>48</v>
      </c>
      <c r="L29" s="232">
        <v>20</v>
      </c>
      <c r="M29" s="270">
        <v>23</v>
      </c>
      <c r="N29" s="272">
        <v>-26</v>
      </c>
      <c r="O29" s="271">
        <f>IF(MAX(L29:N29)&lt;0,0,MAX(L29:N29))</f>
        <v>23</v>
      </c>
      <c r="P29" s="272">
        <v>-31</v>
      </c>
      <c r="Q29" s="270">
        <v>31</v>
      </c>
      <c r="R29" s="272">
        <v>35</v>
      </c>
      <c r="S29" s="295">
        <f>IF(MAX(P29:R29)&lt;0,0,MAX(P29:R29))</f>
        <v>35</v>
      </c>
      <c r="T29" s="296">
        <f>SUM(O29,S29)</f>
        <v>58</v>
      </c>
      <c r="U29" s="293">
        <f>IF(ISNUMBER(A29), (IF(174.393&lt; A29,T29, TRUNC(10^(0.794358141*((LOG((A29/174.393)/LOG(10))*(LOG((A29/174.393)/LOG(10)))))),4)*T29)), 0)</f>
        <v>80.167600000000007</v>
      </c>
      <c r="V29" s="312">
        <f t="shared" ref="V29:V30" si="15">IF(ISNUMBER(A29), (IF(175.508&lt; A29,T29, TRUNC(10^(0.75194503*((LOG((A29/175.508)/LOG(10))*(LOG((A29/175.508)/LOG(10)))))),4)*T29)), 0)+G29+K29</f>
        <v>166.11200000000002</v>
      </c>
      <c r="W29" s="315"/>
    </row>
    <row r="30" spans="1:24" ht="22.9" customHeight="1" thickBot="1">
      <c r="A30" s="309">
        <v>59.7</v>
      </c>
      <c r="B30" s="307" t="s">
        <v>77</v>
      </c>
      <c r="C30" s="308">
        <v>2004</v>
      </c>
      <c r="D30" s="278">
        <v>710</v>
      </c>
      <c r="E30" s="279">
        <v>700</v>
      </c>
      <c r="F30" s="279">
        <v>720</v>
      </c>
      <c r="G30" s="128">
        <f>IF(MAX(D30:F30)&lt;0,0,MAX(D30:F30))/10</f>
        <v>72</v>
      </c>
      <c r="H30" s="280">
        <v>1040</v>
      </c>
      <c r="I30" s="281">
        <v>970</v>
      </c>
      <c r="J30" s="281">
        <v>1000</v>
      </c>
      <c r="K30" s="298">
        <f>IF(MAX(H30:J30)&lt;0,0,MAX(H30:J30))/10</f>
        <v>104</v>
      </c>
      <c r="L30" s="282">
        <v>40</v>
      </c>
      <c r="M30" s="283">
        <v>42</v>
      </c>
      <c r="N30" s="284">
        <v>45</v>
      </c>
      <c r="O30" s="285">
        <f>IF(MAX(L30:N30)&lt;0,0,MAX(L30:N30))</f>
        <v>45</v>
      </c>
      <c r="P30" s="284">
        <v>50</v>
      </c>
      <c r="Q30" s="283">
        <v>53</v>
      </c>
      <c r="R30" s="286">
        <v>55</v>
      </c>
      <c r="S30" s="287">
        <f>IF(MAX(P30:R30)&lt;0,0,MAX(P30:R30))</f>
        <v>55</v>
      </c>
      <c r="T30" s="288">
        <f>SUM(O30,S30)</f>
        <v>100</v>
      </c>
      <c r="U30" s="310">
        <f t="shared" ref="U30" si="16">IF(ISNUMBER(A30), (IF(174.393&lt; A30,T30, TRUNC(10^(0.794358141*((LOG((A30/174.393)/LOG(10))*(LOG((A30/174.393)/LOG(10)))))),4)*T30)), 0)</f>
        <v>148.65</v>
      </c>
      <c r="V30" s="299">
        <f t="shared" si="15"/>
        <v>322.19</v>
      </c>
      <c r="W30" s="316"/>
      <c r="X30" s="39" t="s">
        <v>74</v>
      </c>
    </row>
    <row r="31" spans="1:24" ht="22.9" hidden="1" customHeight="1" thickTop="1" thickBot="1">
      <c r="A31" s="318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20"/>
      <c r="W31" s="105" t="e">
        <f>SUM(V32:V36)-MIN(V32:V36)</f>
        <v>#NUM!</v>
      </c>
      <c r="X31" s="149" t="e">
        <f>RANK(W31,W7:W31,0)</f>
        <v>#NUM!</v>
      </c>
    </row>
    <row r="32" spans="1:24" ht="15" hidden="1" customHeight="1">
      <c r="A32" s="92">
        <v>0</v>
      </c>
      <c r="B32" s="93"/>
      <c r="C32" s="94">
        <v>0</v>
      </c>
      <c r="D32" s="95">
        <v>0</v>
      </c>
      <c r="E32" s="96">
        <v>0</v>
      </c>
      <c r="F32" s="96">
        <v>0</v>
      </c>
      <c r="G32" s="97">
        <f>IF(MAX(D32:F32)&lt;0,0,MAX(D32:F32))/10</f>
        <v>0</v>
      </c>
      <c r="H32" s="98">
        <v>0</v>
      </c>
      <c r="I32" s="99">
        <v>0</v>
      </c>
      <c r="J32" s="99">
        <v>0</v>
      </c>
      <c r="K32" s="100">
        <f>IF(MAX(H32:J32)&lt;0,0,MAX(H32:J32))/10</f>
        <v>0</v>
      </c>
      <c r="L32" s="109">
        <v>0</v>
      </c>
      <c r="M32" s="110">
        <v>0</v>
      </c>
      <c r="N32" s="111">
        <v>0</v>
      </c>
      <c r="O32" s="112">
        <f>IF(MAX(L32:N32)&lt;0,0,MAX(L32:N32))</f>
        <v>0</v>
      </c>
      <c r="P32" s="111">
        <v>0</v>
      </c>
      <c r="Q32" s="110">
        <v>0</v>
      </c>
      <c r="R32" s="122">
        <v>0</v>
      </c>
      <c r="S32" s="101">
        <f>IF(MAX(P32:R32)&lt;0,0,MAX(P32:R32))</f>
        <v>0</v>
      </c>
      <c r="T32" s="102">
        <f>SUM(O32,S32)</f>
        <v>0</v>
      </c>
      <c r="U32" s="17" t="e">
        <f>IF(ISNUMBER(A32), (IF(174.393&lt; A32,T32, TRUNC(10^(0.794358141*((LOG((A32/174.393)/LOG(10))*(LOG((A32/174.393)/LOG(10)))))),4)*T32)), 0)</f>
        <v>#NUM!</v>
      </c>
      <c r="V32" s="103" t="e">
        <f>IF(ISNUMBER(A32), (IF(174.393&lt; A32,T32, TRUNC(10^(0.794358141*((LOG((A32/174.393)/LOG(10))*(LOG((A32/174.393)/LOG(10)))))),4)*T32)), 0)+G32+K32</f>
        <v>#NUM!</v>
      </c>
      <c r="W32" s="314"/>
    </row>
    <row r="33" spans="1:23" ht="18" hidden="1" customHeight="1">
      <c r="A33" s="50">
        <v>0</v>
      </c>
      <c r="B33" s="9"/>
      <c r="C33" s="2">
        <v>0</v>
      </c>
      <c r="D33" s="12">
        <v>0</v>
      </c>
      <c r="E33" s="13">
        <v>0</v>
      </c>
      <c r="F33" s="13">
        <v>0</v>
      </c>
      <c r="G33" s="11">
        <f>IF(MAX(D33:F33)&lt;0,0,MAX(D33:F33))/10</f>
        <v>0</v>
      </c>
      <c r="H33" s="14">
        <v>0</v>
      </c>
      <c r="I33" s="15">
        <v>0</v>
      </c>
      <c r="J33" s="15">
        <v>0</v>
      </c>
      <c r="K33" s="16">
        <f>IF(MAX(H33:J33)&lt;0,0,MAX(H33:J33))/10</f>
        <v>0</v>
      </c>
      <c r="L33" s="113">
        <v>0</v>
      </c>
      <c r="M33" s="114">
        <v>0</v>
      </c>
      <c r="N33" s="115">
        <v>0</v>
      </c>
      <c r="O33" s="116">
        <f>IF(MAX(L33:N33)&lt;0,0,MAX(L33:N33))</f>
        <v>0</v>
      </c>
      <c r="P33" s="115">
        <v>0</v>
      </c>
      <c r="Q33" s="114">
        <v>0</v>
      </c>
      <c r="R33" s="115">
        <v>0</v>
      </c>
      <c r="S33" s="3">
        <f>IF(MAX(P33:R33)&lt;0,0,MAX(P33:R33))</f>
        <v>0</v>
      </c>
      <c r="T33" s="18">
        <f>SUM(O33,S33)</f>
        <v>0</v>
      </c>
      <c r="U33" s="17" t="e">
        <f>IF(ISNUMBER(A33), (IF(174.393&lt; A33,T33, TRUNC(10^(0.794358141*((LOG((A33/174.393)/LOG(10))*(LOG((A33/174.393)/LOG(10)))))),4)*T33)), 0)</f>
        <v>#NUM!</v>
      </c>
      <c r="V33" s="70" t="e">
        <f>IF(ISNUMBER(A33), (IF(174.393&lt; A33,T33, TRUNC(10^(0.794358141*((LOG((A33/174.393)/LOG(10))*(LOG((A33/174.393)/LOG(10)))))),4)*T33)), 0)+G33+K33</f>
        <v>#NUM!</v>
      </c>
      <c r="W33" s="315"/>
    </row>
    <row r="34" spans="1:23" ht="19.149999999999999" hidden="1" customHeight="1">
      <c r="A34" s="159">
        <v>0</v>
      </c>
      <c r="B34" s="27"/>
      <c r="C34" s="68">
        <v>0</v>
      </c>
      <c r="D34" s="12">
        <v>0</v>
      </c>
      <c r="E34" s="13">
        <v>0</v>
      </c>
      <c r="F34" s="13">
        <v>0</v>
      </c>
      <c r="G34" s="11">
        <f>IF(MAX(D34:F34)&lt;0,0,MAX(D34:F34))/10</f>
        <v>0</v>
      </c>
      <c r="H34" s="14">
        <v>0</v>
      </c>
      <c r="I34" s="15">
        <v>0</v>
      </c>
      <c r="J34" s="15">
        <v>0</v>
      </c>
      <c r="K34" s="16">
        <f>IF(MAX(H34:J34)&lt;0,0,MAX(H34:J34))/10</f>
        <v>0</v>
      </c>
      <c r="L34" s="113">
        <v>0</v>
      </c>
      <c r="M34" s="156">
        <v>0</v>
      </c>
      <c r="N34" s="156">
        <v>0</v>
      </c>
      <c r="O34" s="116">
        <f>IF(MAX(L34:N34)&lt;0,0,MAX(L34:N34))</f>
        <v>0</v>
      </c>
      <c r="P34" s="115">
        <v>0</v>
      </c>
      <c r="Q34" s="114">
        <v>0</v>
      </c>
      <c r="R34" s="117">
        <v>0</v>
      </c>
      <c r="S34" s="3">
        <f>IF(MAX(P34:R34)&lt;0,0,MAX(P34:R34))</f>
        <v>0</v>
      </c>
      <c r="T34" s="18">
        <f>SUM(O34,S34)</f>
        <v>0</v>
      </c>
      <c r="U34" s="17" t="e">
        <f t="shared" ref="U34:U36" si="17">IF(ISNUMBER(A34), (IF(174.393&lt; A34,T34, TRUNC(10^(0.794358141*((LOG((A34/174.393)/LOG(10))*(LOG((A34/174.393)/LOG(10)))))),4)*T34)), 0)</f>
        <v>#NUM!</v>
      </c>
      <c r="V34" s="70" t="e">
        <f>IF(ISNUMBER(A34), (IF(174.393&lt; A34,T34, TRUNC(10^(0.794358141*((LOG((A34/174.393)/LOG(10))*(LOG((A34/174.393)/LOG(10)))))),4)*T34)), 0)+G34+K34</f>
        <v>#NUM!</v>
      </c>
      <c r="W34" s="315"/>
    </row>
    <row r="35" spans="1:23" ht="19.149999999999999" hidden="1" customHeight="1" thickTop="1">
      <c r="A35" s="215"/>
      <c r="B35" s="162"/>
      <c r="C35" s="216"/>
      <c r="D35" s="217"/>
      <c r="E35" s="217"/>
      <c r="F35" s="217"/>
      <c r="G35" s="88"/>
      <c r="H35" s="218"/>
      <c r="I35" s="219"/>
      <c r="J35" s="219"/>
      <c r="K35" s="89"/>
      <c r="L35" s="118"/>
      <c r="M35" s="220"/>
      <c r="N35" s="221"/>
      <c r="O35" s="222"/>
      <c r="P35" s="120"/>
      <c r="Q35" s="119"/>
      <c r="R35" s="121"/>
      <c r="S35" s="90"/>
      <c r="T35" s="223"/>
      <c r="U35" s="91"/>
      <c r="V35" s="224"/>
      <c r="W35" s="315"/>
    </row>
    <row r="36" spans="1:23" ht="18.600000000000001" hidden="1" customHeight="1" thickBot="1">
      <c r="A36" s="51">
        <v>0</v>
      </c>
      <c r="B36" s="145"/>
      <c r="C36" s="55">
        <v>0</v>
      </c>
      <c r="D36" s="152">
        <v>0</v>
      </c>
      <c r="E36" s="153">
        <v>0</v>
      </c>
      <c r="F36" s="153">
        <v>0</v>
      </c>
      <c r="G36" s="128">
        <f>IF(MAX(D36:F36)&lt;0,0,MAX(D36:F36))/10</f>
        <v>0</v>
      </c>
      <c r="H36" s="154">
        <v>0</v>
      </c>
      <c r="I36" s="155">
        <v>0</v>
      </c>
      <c r="J36" s="155">
        <v>0</v>
      </c>
      <c r="K36" s="52">
        <f>IF(MAX(H36:J36)&lt;0,0,MAX(H36:J36))/10</f>
        <v>0</v>
      </c>
      <c r="L36" s="129">
        <v>0</v>
      </c>
      <c r="M36" s="130">
        <v>0</v>
      </c>
      <c r="N36" s="131">
        <v>0</v>
      </c>
      <c r="O36" s="132">
        <f>IF(MAX(L36:N36)&lt;0,0,MAX(L36:N36))</f>
        <v>0</v>
      </c>
      <c r="P36" s="131">
        <v>0</v>
      </c>
      <c r="Q36" s="130">
        <v>0</v>
      </c>
      <c r="R36" s="133">
        <v>0</v>
      </c>
      <c r="S36" s="53">
        <f>IF(MAX(P36:R36)&lt;0,0,MAX(P36:R36))</f>
        <v>0</v>
      </c>
      <c r="T36" s="54">
        <f>SUM(O36,S36)</f>
        <v>0</v>
      </c>
      <c r="U36" s="134" t="e">
        <f t="shared" si="17"/>
        <v>#NUM!</v>
      </c>
      <c r="V36" s="146" t="e">
        <f>IF(ISNUMBER(A36), (IF(174.393&lt; A36,T36, TRUNC(10^(0.794358141*((LOG((A36/174.393)/LOG(10))*(LOG((A36/174.393)/LOG(10)))))),4)*T36)), 0)+G36+K36</f>
        <v>#NUM!</v>
      </c>
      <c r="W36" s="316"/>
    </row>
    <row r="37" spans="1:23" ht="13.5" thickTop="1">
      <c r="A37" s="39"/>
    </row>
    <row r="38" spans="1:23">
      <c r="A38" s="317" t="s">
        <v>56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</row>
    <row r="39" spans="1:23">
      <c r="A39" s="202" t="s">
        <v>55</v>
      </c>
      <c r="B39" s="203" t="s">
        <v>53</v>
      </c>
      <c r="C39" s="200"/>
      <c r="D39" s="200"/>
      <c r="E39" s="200"/>
      <c r="F39" s="200"/>
      <c r="G39" s="204"/>
      <c r="H39" s="200"/>
      <c r="I39" s="200"/>
      <c r="J39" s="200"/>
      <c r="K39" s="205"/>
      <c r="L39" s="206"/>
      <c r="M39" s="206"/>
      <c r="N39" s="206"/>
      <c r="O39" s="207"/>
      <c r="P39" s="206"/>
      <c r="Q39" s="206"/>
      <c r="R39" s="208"/>
      <c r="S39" s="209"/>
      <c r="T39" s="209"/>
      <c r="U39" s="201"/>
      <c r="V39" s="210"/>
    </row>
    <row r="40" spans="1:23">
      <c r="A40" s="213" t="s">
        <v>46</v>
      </c>
      <c r="B40" t="s">
        <v>34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</row>
    <row r="41" spans="1:23">
      <c r="A41" s="39" t="s">
        <v>48</v>
      </c>
      <c r="B41" s="39" t="s">
        <v>47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</row>
    <row r="42" spans="1:23" ht="15">
      <c r="A42" s="39" t="s">
        <v>49</v>
      </c>
      <c r="B42" s="39" t="s">
        <v>62</v>
      </c>
      <c r="D42" s="313"/>
    </row>
    <row r="43" spans="1:23">
      <c r="B43" s="39"/>
      <c r="C43" s="39"/>
    </row>
    <row r="44" spans="1:23">
      <c r="V44" s="39"/>
    </row>
  </sheetData>
  <mergeCells count="19">
    <mergeCell ref="A1:W1"/>
    <mergeCell ref="W8:W11"/>
    <mergeCell ref="W13:W16"/>
    <mergeCell ref="S3:W3"/>
    <mergeCell ref="A27:V27"/>
    <mergeCell ref="A17:V17"/>
    <mergeCell ref="W18:W21"/>
    <mergeCell ref="A22:V22"/>
    <mergeCell ref="W23:W26"/>
    <mergeCell ref="W32:W36"/>
    <mergeCell ref="A38:V38"/>
    <mergeCell ref="A12:V12"/>
    <mergeCell ref="A3:B3"/>
    <mergeCell ref="C3:R3"/>
    <mergeCell ref="D5:G5"/>
    <mergeCell ref="H5:K5"/>
    <mergeCell ref="A7:V7"/>
    <mergeCell ref="A31:V31"/>
    <mergeCell ref="W28:W30"/>
  </mergeCells>
  <phoneticPr fontId="7" type="noConversion"/>
  <conditionalFormatting sqref="L32:N36 P32:R36 P13:R16 L13:N16 P28:Q28 L28:N30 P29:R30 L8:L10 L9:N11 P8:R11 P18:R21 L18:N21 P23:R26 L23:N26">
    <cfRule type="cellIs" dxfId="9" priority="17" stopIfTrue="1" operator="lessThan">
      <formula>0</formula>
    </cfRule>
    <cfRule type="cellIs" dxfId="8" priority="18" stopIfTrue="1" operator="lessThan">
      <formula>0</formula>
    </cfRule>
  </conditionalFormatting>
  <conditionalFormatting sqref="P39:R39 L39:N39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4" orientation="landscape" horizontalDpi="4294967295" verticalDpi="4294967295" r:id="rId1"/>
  <headerFooter alignWithMargins="0"/>
  <ignoredErrors>
    <ignoredError sqref="G13:G15 G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4" zoomScaleNormal="84" workbookViewId="0">
      <selection activeCell="O1" sqref="O1"/>
    </sheetView>
  </sheetViews>
  <sheetFormatPr defaultColWidth="9.140625" defaultRowHeight="12.75"/>
  <cols>
    <col min="1" max="1" width="7.28515625" style="20" customWidth="1"/>
    <col min="2" max="2" width="16.5703125" style="20" customWidth="1"/>
    <col min="3" max="3" width="9.140625" style="20"/>
    <col min="4" max="11" width="7.28515625" style="20" customWidth="1"/>
    <col min="12" max="12" width="8" style="20" customWidth="1"/>
    <col min="13" max="13" width="9.7109375" style="20" customWidth="1"/>
    <col min="14" max="14" width="11.5703125" style="21" customWidth="1"/>
    <col min="15" max="15" width="8.28515625" style="20" customWidth="1"/>
    <col min="16" max="16384" width="9.140625" style="20"/>
  </cols>
  <sheetData>
    <row r="1" spans="1:16" s="32" customFormat="1" ht="27.75">
      <c r="A1" s="337" t="s">
        <v>23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6" s="32" customFormat="1" ht="27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6" ht="17.25" customHeight="1">
      <c r="A3" s="338" t="s">
        <v>33</v>
      </c>
      <c r="B3" s="338"/>
      <c r="C3" s="339" t="s">
        <v>0</v>
      </c>
      <c r="D3" s="339"/>
      <c r="E3" s="339"/>
      <c r="F3" s="339"/>
      <c r="G3" s="339"/>
      <c r="H3" s="339"/>
      <c r="I3" s="339"/>
      <c r="J3" s="339"/>
      <c r="K3" s="333" t="s">
        <v>31</v>
      </c>
      <c r="L3" s="333"/>
      <c r="M3" s="333"/>
      <c r="N3" s="333"/>
    </row>
    <row r="4" spans="1:16" ht="15.75" customHeight="1" thickBot="1"/>
    <row r="5" spans="1:16" ht="14.25" thickTop="1" thickBot="1">
      <c r="A5" s="33" t="s">
        <v>1</v>
      </c>
      <c r="B5" s="34" t="s">
        <v>2</v>
      </c>
      <c r="C5" s="48" t="s">
        <v>12</v>
      </c>
      <c r="D5" s="35" t="s">
        <v>3</v>
      </c>
      <c r="E5" s="35"/>
      <c r="F5" s="35"/>
      <c r="G5" s="35"/>
      <c r="H5" s="45" t="s">
        <v>4</v>
      </c>
      <c r="I5" s="35"/>
      <c r="J5" s="35"/>
      <c r="K5" s="35"/>
      <c r="L5" s="42" t="s">
        <v>5</v>
      </c>
      <c r="M5" s="41" t="s">
        <v>6</v>
      </c>
      <c r="N5" s="62"/>
    </row>
    <row r="6" spans="1:16" ht="13.5" thickBot="1">
      <c r="A6" s="56"/>
      <c r="B6" s="57"/>
      <c r="C6" s="69" t="s">
        <v>7</v>
      </c>
      <c r="D6" s="58" t="s">
        <v>8</v>
      </c>
      <c r="E6" s="64" t="s">
        <v>9</v>
      </c>
      <c r="F6" s="65" t="s">
        <v>10</v>
      </c>
      <c r="G6" s="66" t="s">
        <v>11</v>
      </c>
      <c r="H6" s="59" t="s">
        <v>8</v>
      </c>
      <c r="I6" s="64" t="s">
        <v>9</v>
      </c>
      <c r="J6" s="65" t="s">
        <v>10</v>
      </c>
      <c r="K6" s="66" t="s">
        <v>11</v>
      </c>
      <c r="L6" s="60"/>
      <c r="M6" s="61"/>
      <c r="N6" s="63"/>
    </row>
    <row r="7" spans="1:16" ht="20.100000000000001" customHeight="1" thickTop="1" thickBot="1">
      <c r="A7" s="343" t="s">
        <v>21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5"/>
      <c r="N7" s="144">
        <f>SUM(M8:M11)-MIN(M8:M11)</f>
        <v>412.3768</v>
      </c>
      <c r="O7" s="149">
        <f>RANK(N7,N7:N22,0)</f>
        <v>2</v>
      </c>
    </row>
    <row r="8" spans="1:16" ht="13.15" customHeight="1" thickTop="1" thickBot="1">
      <c r="A8" s="26">
        <v>59.7</v>
      </c>
      <c r="B8" s="27" t="s">
        <v>41</v>
      </c>
      <c r="C8" s="67">
        <v>2004</v>
      </c>
      <c r="D8" s="28">
        <v>40</v>
      </c>
      <c r="E8" s="29">
        <v>42</v>
      </c>
      <c r="F8" s="125">
        <v>45</v>
      </c>
      <c r="G8" s="177">
        <f>IF(MAX(D8:F8)&lt;0,0,MAX(D8:F8))</f>
        <v>45</v>
      </c>
      <c r="H8" s="47">
        <v>50</v>
      </c>
      <c r="I8" s="124">
        <v>53</v>
      </c>
      <c r="J8" s="123">
        <v>55</v>
      </c>
      <c r="K8" s="177">
        <f>IF(MAX(H8:J8)&lt;0,0,MAX(H8:J8))</f>
        <v>55</v>
      </c>
      <c r="L8" s="44">
        <f>SUM(G8,K8)</f>
        <v>100</v>
      </c>
      <c r="M8" s="126">
        <f>IF(ISNUMBER(A8), (IF(175.508&lt; A8,L8, TRUNC(10^(0.75194503*((LOG((A8/175.508)/LOG(10))*(LOG((A8/175.508)/LOG(10)))))),4)*L8)), 0)</f>
        <v>146.19</v>
      </c>
      <c r="N8" s="334"/>
      <c r="O8" s="150"/>
    </row>
    <row r="9" spans="1:16" ht="13.15" customHeight="1" thickBot="1">
      <c r="A9" s="25">
        <v>69.400000000000006</v>
      </c>
      <c r="B9" s="27" t="s">
        <v>37</v>
      </c>
      <c r="C9" s="68">
        <v>2002</v>
      </c>
      <c r="D9" s="143">
        <v>32</v>
      </c>
      <c r="E9" s="22">
        <v>36</v>
      </c>
      <c r="F9" s="176">
        <v>40</v>
      </c>
      <c r="G9" s="175">
        <f>IF(MAX(D9:F9)&lt;0,0,MAX(D9:F9))</f>
        <v>40</v>
      </c>
      <c r="H9" s="143">
        <v>42</v>
      </c>
      <c r="I9" s="22">
        <v>45</v>
      </c>
      <c r="J9" s="176">
        <v>48</v>
      </c>
      <c r="K9" s="184">
        <f>IF(MAX(H9:J9)&lt;0,0,MAX(H9:J9))</f>
        <v>48</v>
      </c>
      <c r="L9" s="43">
        <f>SUM(G9,K9)</f>
        <v>88</v>
      </c>
      <c r="M9" s="126">
        <f t="shared" ref="M9:M11" si="0">IF(ISNUMBER(A9), (IF(175.508&lt; A9,L9, TRUNC(10^(0.75194503*((LOG((A9/175.508)/LOG(10))*(LOG((A9/175.508)/LOG(10)))))),4)*L9)), 0)</f>
        <v>116.556</v>
      </c>
      <c r="N9" s="335"/>
      <c r="O9" s="147"/>
    </row>
    <row r="10" spans="1:16" ht="13.15" customHeight="1" thickBot="1">
      <c r="A10" s="25">
        <v>82.2</v>
      </c>
      <c r="B10" s="24" t="s">
        <v>36</v>
      </c>
      <c r="C10" s="68">
        <v>2003</v>
      </c>
      <c r="D10" s="23">
        <v>-50</v>
      </c>
      <c r="E10" s="22">
        <v>50</v>
      </c>
      <c r="F10" s="23">
        <v>54</v>
      </c>
      <c r="G10" s="178">
        <f>IF(MAX(D10:F10)&lt;0,0,MAX(D10:F10))</f>
        <v>54</v>
      </c>
      <c r="H10" s="46">
        <v>62</v>
      </c>
      <c r="I10" s="29">
        <v>67</v>
      </c>
      <c r="J10" s="123">
        <v>70</v>
      </c>
      <c r="K10" s="178">
        <f>IF(MAX(H10:J10)&lt;0,0,MAX(H10:J10))</f>
        <v>70</v>
      </c>
      <c r="L10" s="43">
        <f>SUM(G10,K10)</f>
        <v>124</v>
      </c>
      <c r="M10" s="126">
        <f t="shared" si="0"/>
        <v>149.63080000000002</v>
      </c>
      <c r="N10" s="335"/>
      <c r="O10" s="147"/>
    </row>
    <row r="11" spans="1:16" ht="13.9" customHeight="1" thickBot="1">
      <c r="A11" s="135">
        <v>10</v>
      </c>
      <c r="B11" s="136"/>
      <c r="C11" s="137"/>
      <c r="D11" s="138"/>
      <c r="E11" s="157"/>
      <c r="F11" s="180"/>
      <c r="G11" s="179">
        <f>IF(MAX(D11:F11)&lt;0,0,MAX(D11:F11))</f>
        <v>0</v>
      </c>
      <c r="H11" s="139"/>
      <c r="I11" s="140"/>
      <c r="J11" s="141"/>
      <c r="K11" s="183">
        <f>IF(MAX(H11:J11)&lt;0,0,MAX(H11:J11))</f>
        <v>0</v>
      </c>
      <c r="L11" s="142">
        <f>SUM(G11,K11)</f>
        <v>0</v>
      </c>
      <c r="M11" s="126">
        <f t="shared" si="0"/>
        <v>0</v>
      </c>
      <c r="N11" s="336"/>
      <c r="O11" s="151"/>
    </row>
    <row r="12" spans="1:16" ht="20.100000000000001" customHeight="1" thickTop="1" thickBot="1">
      <c r="A12" s="343" t="s">
        <v>50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5"/>
      <c r="N12" s="144">
        <f>SUM(M13:M16)-MIN(M13:M16)</f>
        <v>403.94100000000003</v>
      </c>
      <c r="O12" s="149">
        <f>RANK(N12,N7:N22,0)</f>
        <v>3</v>
      </c>
      <c r="P12" s="127"/>
    </row>
    <row r="13" spans="1:16" ht="12.75" customHeight="1" thickTop="1" thickBot="1">
      <c r="A13" s="26">
        <v>84.2</v>
      </c>
      <c r="B13" s="27" t="s">
        <v>39</v>
      </c>
      <c r="C13" s="67">
        <v>2002</v>
      </c>
      <c r="D13" s="28">
        <v>57</v>
      </c>
      <c r="E13" s="29">
        <v>60</v>
      </c>
      <c r="F13" s="182">
        <v>-64</v>
      </c>
      <c r="G13" s="181">
        <f>IF(MAX(D13:F13)&lt;0,0,MAX(D13:F13))</f>
        <v>60</v>
      </c>
      <c r="H13" s="47">
        <v>70</v>
      </c>
      <c r="I13" s="124">
        <v>75</v>
      </c>
      <c r="J13" s="185">
        <v>80</v>
      </c>
      <c r="K13" s="175">
        <f t="shared" ref="K13:K14" si="1">IF(MAX(H13:J13)&lt;0,0,MAX(H13:J13))</f>
        <v>80</v>
      </c>
      <c r="L13" s="43">
        <f t="shared" ref="L13:L14" si="2">SUM(G13,K13)</f>
        <v>140</v>
      </c>
      <c r="M13" s="126">
        <f>IF(ISNUMBER(A13), (IF(175.508&lt; A13,L13, TRUNC(10^(0.75194503*((LOG((A13/175.508)/LOG(10))*(LOG((A13/175.508)/LOG(10)))))),4)*L13)), 0)</f>
        <v>166.96400000000003</v>
      </c>
      <c r="N13" s="334"/>
      <c r="O13" s="150"/>
      <c r="P13" s="127"/>
    </row>
    <row r="14" spans="1:16" ht="12.75" customHeight="1" thickBot="1">
      <c r="A14" s="25">
        <v>58.7</v>
      </c>
      <c r="B14" s="27" t="s">
        <v>38</v>
      </c>
      <c r="C14" s="68">
        <v>2003</v>
      </c>
      <c r="D14" s="143">
        <v>33</v>
      </c>
      <c r="E14" s="22">
        <v>36</v>
      </c>
      <c r="F14" s="123">
        <v>40</v>
      </c>
      <c r="G14" s="178">
        <f>IF(MAX(D14:F14)&lt;0,0,MAX(D14:F14))</f>
        <v>40</v>
      </c>
      <c r="H14" s="143">
        <v>45</v>
      </c>
      <c r="I14" s="22">
        <v>47</v>
      </c>
      <c r="J14" s="176">
        <v>50</v>
      </c>
      <c r="K14" s="175">
        <f t="shared" si="1"/>
        <v>50</v>
      </c>
      <c r="L14" s="43">
        <f t="shared" si="2"/>
        <v>90</v>
      </c>
      <c r="M14" s="126">
        <f t="shared" ref="M14:M16" si="3">IF(ISNUMBER(A14), (IF(175.508&lt; A14,L14, TRUNC(10^(0.75194503*((LOG((A14/175.508)/LOG(10))*(LOG((A14/175.508)/LOG(10)))))),4)*L14)), 0)</f>
        <v>133.155</v>
      </c>
      <c r="N14" s="335"/>
      <c r="O14" s="147"/>
    </row>
    <row r="15" spans="1:16" ht="12.75" customHeight="1" thickBot="1">
      <c r="A15" s="161">
        <v>95.5</v>
      </c>
      <c r="B15" s="162" t="s">
        <v>40</v>
      </c>
      <c r="C15" s="163">
        <v>2004</v>
      </c>
      <c r="D15" s="164">
        <v>35</v>
      </c>
      <c r="E15" s="165">
        <v>38</v>
      </c>
      <c r="F15" s="166">
        <v>40</v>
      </c>
      <c r="G15" s="178">
        <f>IF(MAX(D15:F15)&lt;0,0,MAX(D15:F15))</f>
        <v>40</v>
      </c>
      <c r="H15" s="167">
        <v>47</v>
      </c>
      <c r="I15" s="168">
        <v>52</v>
      </c>
      <c r="J15" s="187">
        <v>-57</v>
      </c>
      <c r="K15" s="186">
        <f>IF(MAX(H15:J15)&lt;0,0,MAX(H15:J15))</f>
        <v>52</v>
      </c>
      <c r="L15" s="169">
        <f>SUM(G15,K15)</f>
        <v>92</v>
      </c>
      <c r="M15" s="126">
        <f t="shared" si="3"/>
        <v>103.822</v>
      </c>
      <c r="N15" s="335"/>
      <c r="O15" s="147"/>
    </row>
    <row r="16" spans="1:16" ht="13.15" customHeight="1" thickBot="1">
      <c r="A16" s="194">
        <v>10</v>
      </c>
      <c r="B16" s="195"/>
      <c r="C16" s="196"/>
      <c r="D16" s="191"/>
      <c r="E16" s="193"/>
      <c r="F16" s="192"/>
      <c r="G16" s="174">
        <f>IF(MAX(D16:F16)&lt;0,0,MAX(D16:F16))</f>
        <v>0</v>
      </c>
      <c r="H16" s="191"/>
      <c r="I16" s="197"/>
      <c r="J16" s="198"/>
      <c r="K16" s="188">
        <f>IF(MAX(H16:J16)&lt;0,0,MAX(H16:J16))</f>
        <v>0</v>
      </c>
      <c r="L16" s="174">
        <f>SUM(G16,K16)</f>
        <v>0</v>
      </c>
      <c r="M16" s="126">
        <f t="shared" si="3"/>
        <v>0</v>
      </c>
      <c r="N16" s="336"/>
      <c r="O16" s="147"/>
    </row>
    <row r="17" spans="1:21" ht="19.5" thickTop="1" thickBot="1">
      <c r="A17" s="346" t="s">
        <v>27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8"/>
      <c r="N17" s="144">
        <f>SUM(M18:M21)-MIN(M18:M21)</f>
        <v>438.37660000000005</v>
      </c>
      <c r="O17" s="149">
        <f>RANK(N17,N7:N22,0)</f>
        <v>1</v>
      </c>
    </row>
    <row r="18" spans="1:21" ht="13.15" customHeight="1" thickBot="1">
      <c r="A18" s="26">
        <v>54.5</v>
      </c>
      <c r="B18" s="27" t="s">
        <v>42</v>
      </c>
      <c r="C18" s="67">
        <v>2003</v>
      </c>
      <c r="D18" s="28">
        <v>30</v>
      </c>
      <c r="E18" s="29">
        <v>35</v>
      </c>
      <c r="F18" s="125">
        <v>-38</v>
      </c>
      <c r="G18" s="177">
        <f>IF(MAX(D18:F18)&lt;0,0,MAX(D18:F18))</f>
        <v>35</v>
      </c>
      <c r="H18" s="47">
        <v>40</v>
      </c>
      <c r="I18" s="124">
        <v>45</v>
      </c>
      <c r="J18" s="123">
        <v>-48</v>
      </c>
      <c r="K18" s="177">
        <f>IF(MAX(H18:J18)&lt;0,0,MAX(H18:J18))</f>
        <v>45</v>
      </c>
      <c r="L18" s="44">
        <f>SUM(G18,K18)</f>
        <v>80</v>
      </c>
      <c r="M18" s="126">
        <f>IF(ISNUMBER(A18), (IF(175.508&lt; A18,L18, TRUNC(10^(0.75194503*((LOG((A18/175.508)/LOG(10))*(LOG((A18/175.508)/LOG(10)))))),4)*L18)), 0)</f>
        <v>125.03999999999999</v>
      </c>
      <c r="N18" s="334"/>
    </row>
    <row r="19" spans="1:21" ht="13.15" customHeight="1" thickBot="1">
      <c r="A19" s="25">
        <v>67.8</v>
      </c>
      <c r="B19" s="27" t="s">
        <v>71</v>
      </c>
      <c r="C19" s="68">
        <v>2002</v>
      </c>
      <c r="D19" s="143">
        <v>40</v>
      </c>
      <c r="E19" s="22">
        <v>45</v>
      </c>
      <c r="F19" s="123">
        <v>50</v>
      </c>
      <c r="G19" s="178">
        <f>IF(MAX(D19:F19)&lt;0,0,MAX(D19:F19))</f>
        <v>50</v>
      </c>
      <c r="H19" s="143">
        <v>55</v>
      </c>
      <c r="I19" s="22">
        <v>60</v>
      </c>
      <c r="J19" s="176">
        <v>66</v>
      </c>
      <c r="K19" s="184">
        <f>IF(MAX(H19:J19)&lt;0,0,MAX(H19:J19))</f>
        <v>66</v>
      </c>
      <c r="L19" s="43">
        <f>SUM(G19,K19)</f>
        <v>116</v>
      </c>
      <c r="M19" s="126">
        <f t="shared" ref="M19:M21" si="4">IF(ISNUMBER(A19), (IF(175.508&lt; A19,L19, TRUNC(10^(0.75194503*((LOG((A19/175.508)/LOG(10))*(LOG((A19/175.508)/LOG(10)))))),4)*L19)), 0)</f>
        <v>155.85759999999999</v>
      </c>
      <c r="N19" s="335"/>
    </row>
    <row r="20" spans="1:21" ht="13.9" customHeight="1" thickBot="1">
      <c r="A20" s="225">
        <v>57.6</v>
      </c>
      <c r="B20" s="170" t="s">
        <v>25</v>
      </c>
      <c r="C20" s="172">
        <v>2002</v>
      </c>
      <c r="D20" s="173">
        <v>40</v>
      </c>
      <c r="E20" s="22">
        <v>45</v>
      </c>
      <c r="F20" s="23">
        <v>-50</v>
      </c>
      <c r="G20" s="178">
        <f>IF(MAX(D20:F20)&lt;0,0,MAX(D20:F20))</f>
        <v>45</v>
      </c>
      <c r="H20" s="46">
        <v>50</v>
      </c>
      <c r="I20" s="29">
        <v>55</v>
      </c>
      <c r="J20" s="189">
        <v>60</v>
      </c>
      <c r="K20" s="175">
        <f>IF(MAX(H20:J20)&lt;0,0,MAX(H20:J20))</f>
        <v>60</v>
      </c>
      <c r="L20" s="43">
        <f>SUM(G20,K20)</f>
        <v>105</v>
      </c>
      <c r="M20" s="126">
        <f t="shared" si="4"/>
        <v>157.47900000000001</v>
      </c>
      <c r="N20" s="335"/>
    </row>
    <row r="21" spans="1:21" ht="13.9" customHeight="1" thickBot="1">
      <c r="A21" s="171">
        <v>10</v>
      </c>
      <c r="B21" s="136"/>
      <c r="C21" s="137"/>
      <c r="D21" s="138"/>
      <c r="E21" s="157"/>
      <c r="F21" s="180"/>
      <c r="G21" s="179">
        <f>IF(MAX(D21:F21)&lt;0,0,MAX(D21:F21))</f>
        <v>0</v>
      </c>
      <c r="H21" s="139"/>
      <c r="I21" s="140"/>
      <c r="J21" s="190"/>
      <c r="K21" s="179">
        <f>IF(MAX(H21:J21)&lt;0,0,MAX(H21:J21))</f>
        <v>0</v>
      </c>
      <c r="L21" s="142">
        <f>SUM(G21,K21)</f>
        <v>0</v>
      </c>
      <c r="M21" s="126">
        <f t="shared" si="4"/>
        <v>0</v>
      </c>
      <c r="N21" s="336"/>
    </row>
    <row r="22" spans="1:21" ht="19.5" thickTop="1" thickBot="1">
      <c r="A22" s="343" t="s">
        <v>44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50"/>
      <c r="N22" s="144">
        <f>SUM(M23:M26)-MIN(M23:M26)</f>
        <v>350.08410000000003</v>
      </c>
      <c r="O22" s="149"/>
    </row>
    <row r="23" spans="1:21" ht="13.5" thickBot="1">
      <c r="A23" s="26">
        <v>86.8</v>
      </c>
      <c r="B23" s="212" t="s">
        <v>72</v>
      </c>
      <c r="C23" s="67">
        <v>2003</v>
      </c>
      <c r="D23" s="28">
        <v>55</v>
      </c>
      <c r="E23" s="29">
        <v>58</v>
      </c>
      <c r="F23" s="182">
        <v>60</v>
      </c>
      <c r="G23" s="181">
        <f>IF(MAX(D23:F23)&lt;0,0,MAX(D23:F23))</f>
        <v>60</v>
      </c>
      <c r="H23" s="47">
        <v>68</v>
      </c>
      <c r="I23" s="124">
        <v>70</v>
      </c>
      <c r="J23" s="185">
        <v>73</v>
      </c>
      <c r="K23" s="184">
        <f>IF(MAX(H23:J23)&lt;0,0,MAX(H23:J23))</f>
        <v>73</v>
      </c>
      <c r="L23" s="44">
        <f>SUM(G23,K23)</f>
        <v>133</v>
      </c>
      <c r="M23" s="126">
        <f>IF(ISNUMBER(A23), (IF(175.508&lt; A23,L23, TRUNC(10^(0.75194503*((LOG((A23/175.508)/LOG(10))*(LOG((A23/175.508)/LOG(10)))))),4)*L23)), 0)</f>
        <v>156.3681</v>
      </c>
      <c r="N23" s="334"/>
    </row>
    <row r="24" spans="1:21" ht="13.5" thickBot="1">
      <c r="A24" s="25">
        <v>109.2</v>
      </c>
      <c r="B24" s="226" t="s">
        <v>45</v>
      </c>
      <c r="C24" s="68">
        <v>2003</v>
      </c>
      <c r="D24" s="143">
        <v>77</v>
      </c>
      <c r="E24" s="22">
        <v>80</v>
      </c>
      <c r="F24" s="22">
        <v>-82</v>
      </c>
      <c r="G24" s="40">
        <f>IF(MAX(D24:F24)&lt;0,0,MAX(D24:F24))</f>
        <v>80</v>
      </c>
      <c r="H24" s="143">
        <v>93</v>
      </c>
      <c r="I24" s="22">
        <v>97</v>
      </c>
      <c r="J24" s="176">
        <v>100</v>
      </c>
      <c r="K24" s="184">
        <f>IF(MAX(H24:J24)&lt;0,0,MAX(H24:J24))</f>
        <v>100</v>
      </c>
      <c r="L24" s="43">
        <f>SUM(G24,K24)</f>
        <v>180</v>
      </c>
      <c r="M24" s="126">
        <f t="shared" ref="M24:M26" si="5">IF(ISNUMBER(A24), (IF(175.508&lt; A24,L24, TRUNC(10^(0.75194503*((LOG((A24/175.508)/LOG(10))*(LOG((A24/175.508)/LOG(10)))))),4)*L24)), 0)</f>
        <v>193.71600000000001</v>
      </c>
      <c r="N24" s="335"/>
    </row>
    <row r="25" spans="1:21" ht="13.5" thickBot="1">
      <c r="A25" s="25">
        <v>10</v>
      </c>
      <c r="B25" s="24"/>
      <c r="C25" s="68"/>
      <c r="D25" s="23"/>
      <c r="E25" s="22"/>
      <c r="F25" s="23"/>
      <c r="G25" s="178">
        <f>IF(MAX(D25:F25)&lt;0,0,MAX(D25:F25))</f>
        <v>0</v>
      </c>
      <c r="H25" s="46"/>
      <c r="I25" s="29"/>
      <c r="J25" s="189"/>
      <c r="K25" s="175">
        <f>IF(MAX(H25:J25)&lt;0,0,MAX(H25:J25))</f>
        <v>0</v>
      </c>
      <c r="L25" s="43">
        <f>SUM(G25,K25)</f>
        <v>0</v>
      </c>
      <c r="M25" s="126">
        <f t="shared" si="5"/>
        <v>0</v>
      </c>
      <c r="N25" s="335"/>
    </row>
    <row r="26" spans="1:21" ht="13.5" thickBot="1">
      <c r="A26" s="135">
        <v>10</v>
      </c>
      <c r="B26" s="136"/>
      <c r="C26" s="137"/>
      <c r="D26" s="138"/>
      <c r="E26" s="157"/>
      <c r="F26" s="158"/>
      <c r="G26" s="183">
        <f>IF(MAX(D26:F26)&lt;0,0,MAX(D26:F26))</f>
        <v>0</v>
      </c>
      <c r="H26" s="139"/>
      <c r="I26" s="140"/>
      <c r="J26" s="190"/>
      <c r="K26" s="179">
        <f>IF(MAX(H26:J26)&lt;0,0,MAX(H26:J26))</f>
        <v>0</v>
      </c>
      <c r="L26" s="142">
        <f>SUM(G26,K26)</f>
        <v>0</v>
      </c>
      <c r="M26" s="227">
        <f t="shared" si="5"/>
        <v>0</v>
      </c>
      <c r="N26" s="336"/>
    </row>
    <row r="27" spans="1:21" ht="13.5" thickTop="1">
      <c r="A27" s="340" t="s">
        <v>24</v>
      </c>
      <c r="B27" s="340"/>
      <c r="C27" s="341" t="s">
        <v>26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</row>
    <row r="28" spans="1:21">
      <c r="A28" s="340" t="s">
        <v>22</v>
      </c>
      <c r="B28" s="340"/>
      <c r="C28" s="341" t="s">
        <v>51</v>
      </c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</row>
    <row r="29" spans="1:21">
      <c r="A29" s="211" t="s">
        <v>22</v>
      </c>
      <c r="B29" s="20" t="s">
        <v>34</v>
      </c>
      <c r="C29" s="20" t="s">
        <v>35</v>
      </c>
      <c r="D29" s="20" t="s">
        <v>52</v>
      </c>
    </row>
    <row r="30" spans="1:21">
      <c r="A30" s="214" t="s">
        <v>54</v>
      </c>
      <c r="C30" s="20" t="s">
        <v>53</v>
      </c>
      <c r="N30" s="20"/>
    </row>
  </sheetData>
  <mergeCells count="16">
    <mergeCell ref="A28:B28"/>
    <mergeCell ref="C28:U28"/>
    <mergeCell ref="A7:M7"/>
    <mergeCell ref="A27:B27"/>
    <mergeCell ref="C27:U27"/>
    <mergeCell ref="A12:M12"/>
    <mergeCell ref="N13:N16"/>
    <mergeCell ref="A17:M17"/>
    <mergeCell ref="N18:N21"/>
    <mergeCell ref="N23:N26"/>
    <mergeCell ref="A22:M22"/>
    <mergeCell ref="K3:N3"/>
    <mergeCell ref="N8:N11"/>
    <mergeCell ref="A1:N1"/>
    <mergeCell ref="A3:B3"/>
    <mergeCell ref="C3:J3"/>
  </mergeCells>
  <conditionalFormatting sqref="H11:J11 D11 H10:I10 D8:F10 H8:J9 H18:J21 D18:F21 H23:J26 D23:F26 H13:J16 D13:F16">
    <cfRule type="cellIs" dxfId="5" priority="27" stopIfTrue="1" operator="lessThan">
      <formula>0</formula>
    </cfRule>
    <cfRule type="cellIs" dxfId="4" priority="28" stopIfTrue="1" operator="lessThan">
      <formula>0</formula>
    </cfRule>
  </conditionalFormatting>
  <conditionalFormatting sqref="J10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J10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98425196850393704" right="0.59055118110236227" top="0.59055118110236227" bottom="0.59055118110236227" header="0" footer="0"/>
  <pageSetup paperSize="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JANEBA</dc:creator>
  <cp:lastModifiedBy>Admin</cp:lastModifiedBy>
  <cp:revision>0</cp:revision>
  <cp:lastPrinted>2017-09-23T07:53:35Z</cp:lastPrinted>
  <dcterms:created xsi:type="dcterms:W3CDTF">1601-01-01T00:00:00Z</dcterms:created>
  <dcterms:modified xsi:type="dcterms:W3CDTF">2017-09-24T17:05:32Z</dcterms:modified>
</cp:coreProperties>
</file>